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autoCompressPictures="0"/>
  <mc:AlternateContent xmlns:mc="http://schemas.openxmlformats.org/markup-compatibility/2006">
    <mc:Choice Requires="x15">
      <x15ac:absPath xmlns:x15ac="http://schemas.microsoft.com/office/spreadsheetml/2010/11/ac" url="V:\daten\Material Compliance\Conflict Materials\CMRT_Lieferantenumfrage\2025 Vers6.5\"/>
    </mc:Choice>
  </mc:AlternateContent>
  <xr:revisionPtr revIDLastSave="0" documentId="13_ncr:1_{481916C5-573F-4F12-8F59-D127F0591D4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Look-up'!$A$4:$I$641</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V5" i="5"/>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 i="8"/>
  <c r="K7" i="8"/>
  <c r="K8" i="8"/>
  <c r="K9" i="8"/>
  <c r="K10" i="8"/>
  <c r="K11" i="8"/>
  <c r="K12" i="8"/>
  <c r="K13" i="8"/>
  <c r="K14" i="8"/>
  <c r="K15" i="8"/>
  <c r="K16" i="8"/>
  <c r="K17" i="8"/>
  <c r="K18" i="8"/>
  <c r="S6" i="5"/>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S5" i="5"/>
  <c r="T5"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X2456"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X2392"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X2354" i="5"/>
  <c r="S2354" i="5"/>
  <c r="S2353" i="5"/>
  <c r="S2352" i="5"/>
  <c r="S2350" i="5"/>
  <c r="S2346" i="5"/>
  <c r="H2345" i="5"/>
  <c r="H2344" i="5"/>
  <c r="S2342" i="5"/>
  <c r="S2340" i="5"/>
  <c r="X2337"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X2281"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X2216" i="5"/>
  <c r="S2214" i="5"/>
  <c r="S2212" i="5"/>
  <c r="S2210" i="5"/>
  <c r="X2208" i="5"/>
  <c r="S2206" i="5"/>
  <c r="S2204" i="5"/>
  <c r="F2202" i="5"/>
  <c r="S2202" i="5"/>
  <c r="X2200"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X2074" i="5"/>
  <c r="S2074" i="5"/>
  <c r="X2071" i="5"/>
  <c r="S2069" i="5"/>
  <c r="S2066" i="5"/>
  <c r="F2064" i="5"/>
  <c r="F2063" i="5"/>
  <c r="S2063" i="5"/>
  <c r="S2059" i="5"/>
  <c r="S2058" i="5"/>
  <c r="F2055" i="5"/>
  <c r="X2052"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X1708" i="5"/>
  <c r="S1703" i="5"/>
  <c r="F1691" i="5"/>
  <c r="I1688" i="5"/>
  <c r="X1684"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X1465"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X1167"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75" i="5"/>
  <c r="X667" i="5"/>
  <c r="X65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X122" i="5"/>
  <c r="I121" i="5"/>
  <c r="R120" i="5"/>
  <c r="J110" i="5"/>
  <c r="I109" i="5"/>
  <c r="X105" i="5"/>
  <c r="R97" i="5"/>
  <c r="R95" i="5"/>
  <c r="X93" i="5"/>
  <c r="R91" i="5"/>
  <c r="R87" i="5"/>
  <c r="R84" i="5"/>
  <c r="R83" i="5"/>
  <c r="R81" i="5"/>
  <c r="R80" i="5"/>
  <c r="R79" i="5"/>
  <c r="R77" i="5"/>
  <c r="R75" i="5"/>
  <c r="X73" i="5"/>
  <c r="R71" i="5"/>
  <c r="R68" i="5"/>
  <c r="R67" i="5"/>
  <c r="R65" i="5"/>
  <c r="R64" i="5"/>
  <c r="R63" i="5"/>
  <c r="R61" i="5"/>
  <c r="R59"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X1752" i="5"/>
  <c r="H1752" i="5"/>
  <c r="X74" i="5"/>
  <c r="I763" i="5"/>
  <c r="I2157" i="5"/>
  <c r="R69"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AB254" i="5"/>
  <c r="AB1164" i="5"/>
  <c r="AB1248" i="5"/>
  <c r="AB1272" i="5"/>
  <c r="AB1279" i="5"/>
  <c r="AB1316" i="5"/>
  <c r="AB1331" i="5"/>
  <c r="F1386" i="5"/>
  <c r="H1418" i="5"/>
  <c r="R1487" i="5"/>
  <c r="I1592" i="5"/>
  <c r="AB1914" i="5"/>
  <c r="F2071" i="5"/>
  <c r="AB2124" i="5"/>
  <c r="AB2272" i="5"/>
  <c r="H1249" i="5"/>
  <c r="H1442" i="5"/>
  <c r="X23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R779" i="5"/>
  <c r="I779" i="5"/>
  <c r="X779" i="5"/>
  <c r="I392" i="5"/>
  <c r="J392" i="5"/>
  <c r="F392" i="5"/>
  <c r="R629" i="5"/>
  <c r="X611" i="5"/>
  <c r="R611" i="5"/>
  <c r="F611" i="5"/>
  <c r="H1164" i="5"/>
  <c r="F1164" i="5"/>
  <c r="X1164" i="5"/>
  <c r="F538" i="5"/>
  <c r="I538" i="5"/>
  <c r="J781" i="5"/>
  <c r="X781" i="5"/>
  <c r="R375" i="5"/>
  <c r="F375" i="5"/>
  <c r="R300" i="5"/>
  <c r="F300" i="5"/>
  <c r="F593" i="5"/>
  <c r="S1304" i="5"/>
  <c r="AB1742" i="5"/>
  <c r="S1742" i="5"/>
  <c r="AB1801" i="5"/>
  <c r="F1908" i="5"/>
  <c r="R1908" i="5"/>
  <c r="H1908" i="5"/>
  <c r="R2457" i="5"/>
  <c r="I2457" i="5"/>
  <c r="AB30"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S612" i="5"/>
  <c r="S749" i="5"/>
  <c r="S793" i="5"/>
  <c r="S837" i="5"/>
  <c r="S846" i="5"/>
  <c r="S914" i="5"/>
  <c r="S997" i="5"/>
  <c r="S1011" i="5"/>
  <c r="S1110" i="5"/>
  <c r="S1160" i="5"/>
  <c r="J1272" i="5"/>
  <c r="I1272" i="5"/>
  <c r="S1309" i="5"/>
  <c r="S1866" i="5"/>
  <c r="I2024" i="5"/>
  <c r="H2024" i="5"/>
  <c r="S2268" i="5"/>
  <c r="X2388" i="5"/>
  <c r="AB24"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S1643" i="5"/>
  <c r="S1792" i="5"/>
  <c r="AB1792" i="5"/>
  <c r="X2072" i="5"/>
  <c r="R2072" i="5"/>
  <c r="H2072" i="5"/>
  <c r="F2072" i="5"/>
  <c r="H2079" i="5"/>
  <c r="F2079" i="5"/>
  <c r="J2288" i="5"/>
  <c r="S2433" i="5"/>
  <c r="I2248" i="5"/>
  <c r="H2248" i="5"/>
  <c r="F2248" i="5"/>
  <c r="R38"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X1680" i="5"/>
  <c r="AB1680" i="5"/>
  <c r="S1714" i="5"/>
  <c r="R1897" i="5"/>
  <c r="J1897" i="5"/>
  <c r="F1986" i="5"/>
  <c r="I2004" i="5"/>
  <c r="R2004" i="5"/>
  <c r="S2128" i="5"/>
  <c r="R2149" i="5"/>
  <c r="H2149" i="5"/>
  <c r="X58" i="5"/>
  <c r="X234" i="5"/>
  <c r="R264" i="5"/>
  <c r="X290"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X1240"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X1466" i="5"/>
  <c r="AB1573" i="5"/>
  <c r="S1591" i="5"/>
  <c r="AB1699" i="5"/>
  <c r="AB1746" i="5"/>
  <c r="S1870" i="5"/>
  <c r="AB1902" i="5"/>
  <c r="I2000" i="5"/>
  <c r="S2005" i="5"/>
  <c r="H2008" i="5"/>
  <c r="H2023" i="5"/>
  <c r="AB2092" i="5"/>
  <c r="S2289" i="5"/>
  <c r="S2434" i="5"/>
  <c r="I2449" i="5"/>
  <c r="S1273" i="5"/>
  <c r="S1290" i="5"/>
  <c r="S1293" i="5"/>
  <c r="S1300" i="5"/>
  <c r="S1303" i="5"/>
  <c r="AB1339" i="5"/>
  <c r="S1631" i="5"/>
  <c r="X1664" i="5"/>
  <c r="S1699" i="5"/>
  <c r="S1715" i="5"/>
  <c r="S1793" i="5"/>
  <c r="S1842" i="5"/>
  <c r="AB1940" i="5"/>
  <c r="H1983" i="5"/>
  <c r="R2000" i="5"/>
  <c r="AB2006" i="5"/>
  <c r="X2016" i="5"/>
  <c r="AB2030" i="5"/>
  <c r="AB2059" i="5"/>
  <c r="J2145" i="5"/>
  <c r="R2189" i="5"/>
  <c r="J2201" i="5"/>
  <c r="AB2221" i="5"/>
  <c r="S2231" i="5"/>
  <c r="R2449" i="5"/>
  <c r="S2459" i="5"/>
  <c r="I2465" i="5"/>
  <c r="H1217" i="5"/>
  <c r="R1229" i="5"/>
  <c r="H1241" i="5"/>
  <c r="S1279" i="5"/>
  <c r="S1305" i="5"/>
  <c r="AB1337" i="5"/>
  <c r="AB1345" i="5"/>
  <c r="AB1391" i="5"/>
  <c r="I1418" i="5"/>
  <c r="I1454" i="5"/>
  <c r="X1550"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X25" i="5"/>
  <c r="R96" i="5"/>
  <c r="X96" i="5"/>
  <c r="X78" i="5"/>
  <c r="X47" i="5"/>
  <c r="H126" i="5"/>
  <c r="R126" i="5"/>
  <c r="J126" i="5"/>
  <c r="I126" i="5"/>
  <c r="X126" i="5"/>
  <c r="AB894" i="5"/>
  <c r="S894" i="5"/>
  <c r="AB1862" i="5"/>
  <c r="S1862" i="5"/>
  <c r="R54" i="5"/>
  <c r="R73" i="5"/>
  <c r="H122" i="5"/>
  <c r="J122" i="5"/>
  <c r="I122" i="5"/>
  <c r="R188" i="5"/>
  <c r="AB209" i="5"/>
  <c r="R224" i="5"/>
  <c r="F224" i="5"/>
  <c r="X224" i="5"/>
  <c r="F308" i="5"/>
  <c r="F356" i="5"/>
  <c r="R462" i="5"/>
  <c r="F585" i="5"/>
  <c r="I713" i="5"/>
  <c r="J713" i="5"/>
  <c r="S737" i="5"/>
  <c r="R93" i="5"/>
  <c r="AB169" i="5"/>
  <c r="X451" i="5"/>
  <c r="H451" i="5"/>
  <c r="F451" i="5"/>
  <c r="S1496" i="5"/>
  <c r="X26" i="5"/>
  <c r="X62" i="5"/>
  <c r="I125" i="5"/>
  <c r="H125" i="5"/>
  <c r="H146" i="5"/>
  <c r="I146" i="5"/>
  <c r="F146" i="5"/>
  <c r="R236" i="5"/>
  <c r="F236" i="5"/>
  <c r="X236" i="5"/>
  <c r="J261" i="5"/>
  <c r="AB261" i="5"/>
  <c r="AB297" i="5"/>
  <c r="F450" i="5"/>
  <c r="R452" i="5"/>
  <c r="J452" i="5"/>
  <c r="H452" i="5"/>
  <c r="F452" i="5"/>
  <c r="H106" i="5"/>
  <c r="I106" i="5"/>
  <c r="X106" i="5"/>
  <c r="R124" i="5"/>
  <c r="AB1446" i="5"/>
  <c r="S1446" i="5"/>
  <c r="R22" i="5"/>
  <c r="R89" i="5"/>
  <c r="AB113" i="5"/>
  <c r="R122" i="5"/>
  <c r="H166" i="5"/>
  <c r="R166" i="5"/>
  <c r="H186" i="5"/>
  <c r="X186" i="5"/>
  <c r="R186" i="5"/>
  <c r="I186" i="5"/>
  <c r="I274" i="5"/>
  <c r="F274" i="5"/>
  <c r="I360" i="5"/>
  <c r="J360" i="5"/>
  <c r="H360" i="5"/>
  <c r="F360" i="5"/>
  <c r="I478" i="5"/>
  <c r="H478" i="5"/>
  <c r="X478" i="5"/>
  <c r="F573"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X391" i="5"/>
  <c r="I391" i="5"/>
  <c r="H391" i="5"/>
  <c r="AB109" i="5"/>
  <c r="R30"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X603" i="5"/>
  <c r="R603" i="5"/>
  <c r="R643" i="5"/>
  <c r="I721" i="5"/>
  <c r="J721" i="5"/>
  <c r="F787" i="5"/>
  <c r="X787" i="5"/>
  <c r="R850" i="5"/>
  <c r="AB850" i="5"/>
  <c r="S915" i="5"/>
  <c r="S978" i="5"/>
  <c r="X981"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X174" i="5"/>
  <c r="I254" i="5"/>
  <c r="X615" i="5"/>
  <c r="R615" i="5"/>
  <c r="S638" i="5"/>
  <c r="S648" i="5"/>
  <c r="R684" i="5"/>
  <c r="H684" i="5"/>
  <c r="S732" i="5"/>
  <c r="F767" i="5"/>
  <c r="X767" i="5"/>
  <c r="F785" i="5"/>
  <c r="X785" i="5"/>
  <c r="AB835" i="5"/>
  <c r="X835" i="5"/>
  <c r="S910" i="5"/>
  <c r="S926" i="5"/>
  <c r="S937" i="5"/>
  <c r="S975" i="5"/>
  <c r="AB1013" i="5"/>
  <c r="S1013" i="5"/>
  <c r="H1074" i="5"/>
  <c r="F1074" i="5"/>
  <c r="F1082" i="5"/>
  <c r="H1082" i="5"/>
  <c r="H173" i="5"/>
  <c r="AB206" i="5"/>
  <c r="AB214" i="5"/>
  <c r="J262" i="5"/>
  <c r="AB281" i="5"/>
  <c r="AB355" i="5"/>
  <c r="AB450" i="5"/>
  <c r="F479" i="5"/>
  <c r="X651" i="5"/>
  <c r="S710" i="5"/>
  <c r="S755" i="5"/>
  <c r="I785" i="5"/>
  <c r="S822" i="5"/>
  <c r="H839" i="5"/>
  <c r="F839" i="5"/>
  <c r="S858" i="5"/>
  <c r="AB868" i="5"/>
  <c r="F868" i="5"/>
  <c r="AB947" i="5"/>
  <c r="S947" i="5"/>
  <c r="X1010" i="5"/>
  <c r="F1010" i="5"/>
  <c r="AB566" i="5"/>
  <c r="X655"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X1030" i="5"/>
  <c r="F1030" i="5"/>
  <c r="S1091" i="5"/>
  <c r="AB1106" i="5"/>
  <c r="S1111" i="5"/>
  <c r="F1168" i="5"/>
  <c r="I1168" i="5"/>
  <c r="AB1324" i="5"/>
  <c r="S1367" i="5"/>
  <c r="AB1704" i="5"/>
  <c r="X1716"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X699" i="5"/>
  <c r="S701" i="5"/>
  <c r="H706" i="5"/>
  <c r="X719" i="5"/>
  <c r="J729" i="5"/>
  <c r="I731" i="5"/>
  <c r="AB740" i="5"/>
  <c r="S753" i="5"/>
  <c r="S773" i="5"/>
  <c r="X806" i="5"/>
  <c r="X812" i="5"/>
  <c r="S834" i="5"/>
  <c r="S840" i="5"/>
  <c r="S861" i="5"/>
  <c r="S863" i="5"/>
  <c r="S872" i="5"/>
  <c r="F888" i="5"/>
  <c r="AB897" i="5"/>
  <c r="S930" i="5"/>
  <c r="S935" i="5"/>
  <c r="AB945" i="5"/>
  <c r="S987" i="5"/>
  <c r="S1073" i="5"/>
  <c r="S1083" i="5"/>
  <c r="S1095" i="5"/>
  <c r="H1101" i="5"/>
  <c r="X1101" i="5"/>
  <c r="H1135" i="5"/>
  <c r="X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X1232" i="5"/>
  <c r="AB1319" i="5"/>
  <c r="H1319" i="5"/>
  <c r="AB1351" i="5"/>
  <c r="R1351" i="5"/>
  <c r="J1368" i="5"/>
  <c r="R1368" i="5"/>
  <c r="H1368" i="5"/>
  <c r="AB1384" i="5"/>
  <c r="R1384" i="5"/>
  <c r="R1505" i="5"/>
  <c r="F1505" i="5"/>
  <c r="AB834" i="5"/>
  <c r="S888" i="5"/>
  <c r="AB985" i="5"/>
  <c r="AB1033" i="5"/>
  <c r="AB1105" i="5"/>
  <c r="H1126" i="5"/>
  <c r="F1126" i="5"/>
  <c r="S1140" i="5"/>
  <c r="H1156" i="5"/>
  <c r="X1156" i="5"/>
  <c r="AB608" i="5"/>
  <c r="AB621" i="5"/>
  <c r="S646" i="5"/>
  <c r="AB661" i="5"/>
  <c r="AB670" i="5"/>
  <c r="S702" i="5"/>
  <c r="AB707" i="5"/>
  <c r="F711" i="5"/>
  <c r="S720" i="5"/>
  <c r="AB731" i="5"/>
  <c r="S733" i="5"/>
  <c r="S736" i="5"/>
  <c r="AB743" i="5"/>
  <c r="AB781" i="5"/>
  <c r="X808" i="5"/>
  <c r="AB832" i="5"/>
  <c r="AB880" i="5"/>
  <c r="AB889" i="5"/>
  <c r="AB898" i="5"/>
  <c r="S903" i="5"/>
  <c r="F939" i="5"/>
  <c r="AB943" i="5"/>
  <c r="X990" i="5"/>
  <c r="AB1037" i="5"/>
  <c r="S1090" i="5"/>
  <c r="X1093"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X1496" i="5"/>
  <c r="J1538" i="5"/>
  <c r="I1538" i="5"/>
  <c r="AB1553" i="5"/>
  <c r="S1627" i="5"/>
  <c r="X1660" i="5"/>
  <c r="F1660" i="5"/>
  <c r="I1888" i="5"/>
  <c r="J1888" i="5"/>
  <c r="S1177" i="5"/>
  <c r="S1387" i="5"/>
  <c r="S1818" i="5"/>
  <c r="F1967" i="5"/>
  <c r="S1018" i="5"/>
  <c r="S1031" i="5"/>
  <c r="S1053" i="5"/>
  <c r="S1062" i="5"/>
  <c r="S1070" i="5"/>
  <c r="S1075" i="5"/>
  <c r="AB1089" i="5"/>
  <c r="S1130" i="5"/>
  <c r="AB1144" i="5"/>
  <c r="R1147" i="5"/>
  <c r="X1160"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X1916" i="5"/>
  <c r="AB1922" i="5"/>
  <c r="S1922" i="5"/>
  <c r="S2025" i="5"/>
  <c r="AB1049" i="5"/>
  <c r="AB1130" i="5"/>
  <c r="AB1193" i="5"/>
  <c r="S1208" i="5"/>
  <c r="X1244"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X1510" i="5"/>
  <c r="AB1538" i="5"/>
  <c r="S1555" i="5"/>
  <c r="AB1560" i="5"/>
  <c r="S1607" i="5"/>
  <c r="AB1632" i="5"/>
  <c r="AB1639" i="5"/>
  <c r="AB1679" i="5"/>
  <c r="X1679" i="5"/>
  <c r="S1781" i="5"/>
  <c r="AB1850" i="5"/>
  <c r="R1956" i="5"/>
  <c r="X1956" i="5"/>
  <c r="I1956" i="5"/>
  <c r="J1956" i="5"/>
  <c r="AB1959" i="5"/>
  <c r="I2036" i="5"/>
  <c r="R2036" i="5"/>
  <c r="H2036" i="5"/>
  <c r="F2036" i="5"/>
  <c r="X2036" i="5"/>
  <c r="J2036" i="5"/>
  <c r="S2205" i="5"/>
  <c r="AB2235" i="5"/>
  <c r="S2235" i="5"/>
  <c r="AB1208" i="5"/>
  <c r="S1276" i="5"/>
  <c r="J1523" i="5"/>
  <c r="R1523" i="5"/>
  <c r="X1636" i="5"/>
  <c r="F1636" i="5"/>
  <c r="S1659" i="5"/>
  <c r="X1676"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X1498"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X2008" i="5"/>
  <c r="F2052" i="5"/>
  <c r="X2064" i="5"/>
  <c r="R2064" i="5"/>
  <c r="J2064" i="5"/>
  <c r="H2064" i="5"/>
  <c r="F2183" i="5"/>
  <c r="F2256" i="5"/>
  <c r="X2349" i="5"/>
  <c r="J2349" i="5"/>
  <c r="F2349" i="5"/>
  <c r="AB1659" i="5"/>
  <c r="X1695" i="5"/>
  <c r="AB1745" i="5"/>
  <c r="AB1818" i="5"/>
  <c r="I2020" i="5"/>
  <c r="R2020" i="5"/>
  <c r="S2251" i="5"/>
  <c r="AB2251" i="5"/>
  <c r="S2341" i="5"/>
  <c r="S2378" i="5"/>
  <c r="AB2378" i="5"/>
  <c r="AB2400" i="5"/>
  <c r="AB1550" i="5"/>
  <c r="AB1552" i="5"/>
  <c r="AB1601" i="5"/>
  <c r="AB1635" i="5"/>
  <c r="AB1636" i="5"/>
  <c r="AB1676" i="5"/>
  <c r="AB1870" i="5"/>
  <c r="S1873" i="5"/>
  <c r="X1876" i="5"/>
  <c r="AB1879" i="5"/>
  <c r="S1902" i="5"/>
  <c r="X1912" i="5"/>
  <c r="AB1935" i="5"/>
  <c r="X1952" i="5"/>
  <c r="S2009" i="5"/>
  <c r="AB2047" i="5"/>
  <c r="X2184" i="5"/>
  <c r="F2184" i="5"/>
  <c r="I2184" i="5"/>
  <c r="H2184" i="5"/>
  <c r="S2351" i="5"/>
  <c r="R2452" i="5"/>
  <c r="X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X2323" i="5"/>
  <c r="R2339" i="5"/>
  <c r="F2339" i="5"/>
  <c r="R2372" i="5"/>
  <c r="J2372" i="5"/>
  <c r="I2372" i="5"/>
  <c r="X2372" i="5"/>
  <c r="AB1830" i="5"/>
  <c r="S1833" i="5"/>
  <c r="AB1863" i="5"/>
  <c r="R1889" i="5"/>
  <c r="S2017" i="5"/>
  <c r="S2030" i="5"/>
  <c r="S2034" i="5"/>
  <c r="I2244" i="5"/>
  <c r="R2244" i="5"/>
  <c r="J2244" i="5"/>
  <c r="H2244" i="5"/>
  <c r="F2244" i="5"/>
  <c r="X2244" i="5"/>
  <c r="I2272" i="5"/>
  <c r="H2272" i="5"/>
  <c r="F2355" i="5"/>
  <c r="R2355" i="5"/>
  <c r="X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X2435" i="5"/>
  <c r="AB2438" i="5"/>
  <c r="S2078" i="5"/>
  <c r="S2099" i="5"/>
  <c r="S2171" i="5"/>
  <c r="I2193" i="5"/>
  <c r="S2219" i="5"/>
  <c r="S2221" i="5"/>
  <c r="S2249" i="5"/>
  <c r="I2281" i="5"/>
  <c r="S2307" i="5"/>
  <c r="S2320" i="5"/>
  <c r="S2333" i="5"/>
  <c r="S2391" i="5"/>
  <c r="S2406" i="5"/>
  <c r="S2411" i="5"/>
  <c r="S2431" i="5"/>
  <c r="J2456" i="5"/>
  <c r="S2463" i="5"/>
  <c r="AB1946" i="5"/>
  <c r="AB1958" i="5"/>
  <c r="AB1967" i="5"/>
  <c r="AB1975" i="5"/>
  <c r="X2000"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X60" i="5"/>
  <c r="R72" i="5"/>
  <c r="X72" i="5"/>
  <c r="F108" i="5"/>
  <c r="R108" i="5"/>
  <c r="R132" i="5"/>
  <c r="F132" i="5"/>
  <c r="F168" i="5"/>
  <c r="R168" i="5"/>
  <c r="X168" i="5"/>
  <c r="H194" i="5"/>
  <c r="F194" i="5"/>
  <c r="X194" i="5"/>
  <c r="R194" i="5"/>
  <c r="I194" i="5"/>
  <c r="J194" i="5"/>
  <c r="R66" i="5"/>
  <c r="X66" i="5"/>
  <c r="R19" i="5"/>
  <c r="X19" i="5"/>
  <c r="X35" i="5"/>
  <c r="R35" i="5"/>
  <c r="H138" i="5"/>
  <c r="R138" i="5"/>
  <c r="J138" i="5"/>
  <c r="I138" i="5"/>
  <c r="X138" i="5"/>
  <c r="F138" i="5"/>
  <c r="X192" i="5"/>
  <c r="F192" i="5"/>
  <c r="H226" i="5"/>
  <c r="X226" i="5"/>
  <c r="R226" i="5"/>
  <c r="F226" i="5"/>
  <c r="J226" i="5"/>
  <c r="I226" i="5"/>
  <c r="R41" i="5"/>
  <c r="X41" i="5"/>
  <c r="H142" i="5"/>
  <c r="R142" i="5"/>
  <c r="J142" i="5"/>
  <c r="F142" i="5"/>
  <c r="I142" i="5"/>
  <c r="X142" i="5"/>
  <c r="F176" i="5"/>
  <c r="X176" i="5"/>
  <c r="R176" i="5"/>
  <c r="H182" i="5"/>
  <c r="F182" i="5"/>
  <c r="X182" i="5"/>
  <c r="I182" i="5"/>
  <c r="R182" i="5"/>
  <c r="J182" i="5"/>
  <c r="R240" i="5"/>
  <c r="F240" i="5"/>
  <c r="H246" i="5"/>
  <c r="I246" i="5"/>
  <c r="X246" i="5"/>
  <c r="F246" i="5"/>
  <c r="R246" i="5"/>
  <c r="J246" i="5"/>
  <c r="H258" i="5"/>
  <c r="X258" i="5"/>
  <c r="R258" i="5"/>
  <c r="J258" i="5"/>
  <c r="I258" i="5"/>
  <c r="F258" i="5"/>
  <c r="F172" i="5"/>
  <c r="R172" i="5"/>
  <c r="R92" i="5"/>
  <c r="X92" i="5"/>
  <c r="R98" i="5"/>
  <c r="X98" i="5"/>
  <c r="H134" i="5"/>
  <c r="F134" i="5"/>
  <c r="R134" i="5"/>
  <c r="J134" i="5"/>
  <c r="I134" i="5"/>
  <c r="X134" i="5"/>
  <c r="H158" i="5"/>
  <c r="X158" i="5"/>
  <c r="R158" i="5"/>
  <c r="J158" i="5"/>
  <c r="I158" i="5"/>
  <c r="F158" i="5"/>
  <c r="I372" i="5"/>
  <c r="R372" i="5"/>
  <c r="J372" i="5"/>
  <c r="H372" i="5"/>
  <c r="F372" i="5"/>
  <c r="X27" i="5"/>
  <c r="R27" i="5"/>
  <c r="R82" i="5"/>
  <c r="X82" i="5"/>
  <c r="R51" i="5"/>
  <c r="X51" i="5"/>
  <c r="R76" i="5"/>
  <c r="X76" i="5"/>
  <c r="R88" i="5"/>
  <c r="X88" i="5"/>
  <c r="X128" i="5"/>
  <c r="F128" i="5"/>
  <c r="H198" i="5"/>
  <c r="R198" i="5"/>
  <c r="J198" i="5"/>
  <c r="I198" i="5"/>
  <c r="F198" i="5"/>
  <c r="X198" i="5"/>
  <c r="H130" i="5"/>
  <c r="F130" i="5"/>
  <c r="X130" i="5"/>
  <c r="I130" i="5"/>
  <c r="R130" i="5"/>
  <c r="J130" i="5"/>
  <c r="R57" i="5"/>
  <c r="X57" i="5"/>
  <c r="F104" i="5"/>
  <c r="R104" i="5"/>
  <c r="X104" i="5"/>
  <c r="H118" i="5"/>
  <c r="F118" i="5"/>
  <c r="I118" i="5"/>
  <c r="X118" i="5"/>
  <c r="R118" i="5"/>
  <c r="J118" i="5"/>
  <c r="R196" i="5"/>
  <c r="F196" i="5"/>
  <c r="H222" i="5"/>
  <c r="R222" i="5"/>
  <c r="J222" i="5"/>
  <c r="F222" i="5"/>
  <c r="I222" i="5"/>
  <c r="X222" i="5"/>
  <c r="R228" i="5"/>
  <c r="F228" i="5"/>
  <c r="X228" i="5"/>
  <c r="R336" i="5"/>
  <c r="J336" i="5"/>
  <c r="H336" i="5"/>
  <c r="F336" i="5"/>
  <c r="X336" i="5"/>
  <c r="X31" i="5"/>
  <c r="F112" i="5"/>
  <c r="X112" i="5"/>
  <c r="R112" i="5"/>
  <c r="H154" i="5"/>
  <c r="R154" i="5"/>
  <c r="J154" i="5"/>
  <c r="I154" i="5"/>
  <c r="X154" i="5"/>
  <c r="F154" i="5"/>
  <c r="H202" i="5"/>
  <c r="R202" i="5"/>
  <c r="J202" i="5"/>
  <c r="I202" i="5"/>
  <c r="X202" i="5"/>
  <c r="F202" i="5"/>
  <c r="R248" i="5"/>
  <c r="F248" i="5"/>
  <c r="R39" i="5"/>
  <c r="R55"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2" i="5"/>
  <c r="X45" i="5"/>
  <c r="X55" i="5"/>
  <c r="AB117" i="5"/>
  <c r="AB129" i="5"/>
  <c r="H141" i="5"/>
  <c r="J146"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X23" i="5"/>
  <c r="AB26" i="5"/>
  <c r="X39" i="5"/>
  <c r="AB22" i="5"/>
  <c r="R25" i="5"/>
  <c r="R47" i="5"/>
  <c r="R62" i="5"/>
  <c r="R78" i="5"/>
  <c r="R94" i="5"/>
  <c r="AB107" i="5"/>
  <c r="X110" i="5"/>
  <c r="AB123" i="5"/>
  <c r="AB127" i="5"/>
  <c r="X136" i="5"/>
  <c r="AB145" i="5"/>
  <c r="R146" i="5"/>
  <c r="X165"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3" i="5"/>
  <c r="X49" i="5"/>
  <c r="X64" i="5"/>
  <c r="X80" i="5"/>
  <c r="F106" i="5"/>
  <c r="X109"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AB32" i="5"/>
  <c r="X53" i="5"/>
  <c r="X68" i="5"/>
  <c r="X8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S654" i="5"/>
  <c r="I665" i="5"/>
  <c r="R665" i="5"/>
  <c r="J665" i="5"/>
  <c r="F665" i="5"/>
  <c r="X665" i="5"/>
  <c r="S703" i="5"/>
  <c r="AB703" i="5"/>
  <c r="I733" i="5"/>
  <c r="J733" i="5"/>
  <c r="F733" i="5"/>
  <c r="X733" i="5"/>
  <c r="AB751" i="5"/>
  <c r="R751" i="5"/>
  <c r="AB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S883"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S697" i="5"/>
  <c r="S715" i="5"/>
  <c r="AB715" i="5"/>
  <c r="F735" i="5"/>
  <c r="J735" i="5"/>
  <c r="I735" i="5"/>
  <c r="X735" i="5"/>
  <c r="S745" i="5"/>
  <c r="R775" i="5"/>
  <c r="I775" i="5"/>
  <c r="F775" i="5"/>
  <c r="X775" i="5"/>
  <c r="H789" i="5"/>
  <c r="X789" i="5"/>
  <c r="J789" i="5"/>
  <c r="I789" i="5"/>
  <c r="F789" i="5"/>
  <c r="R932" i="5"/>
  <c r="J932" i="5"/>
  <c r="F932" i="5"/>
  <c r="AB954" i="5"/>
  <c r="S954"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S618" i="5"/>
  <c r="X623" i="5"/>
  <c r="F623" i="5"/>
  <c r="R623" i="5"/>
  <c r="J623" i="5"/>
  <c r="R691" i="5"/>
  <c r="J691" i="5"/>
  <c r="I691" i="5"/>
  <c r="X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AB806" i="5"/>
  <c r="AB838" i="5"/>
  <c r="S838" i="5"/>
  <c r="AB842" i="5"/>
  <c r="S853" i="5"/>
  <c r="H861" i="5"/>
  <c r="J861" i="5"/>
  <c r="X861" i="5"/>
  <c r="S869" i="5"/>
  <c r="AB890" i="5"/>
  <c r="J890" i="5"/>
  <c r="S899" i="5"/>
  <c r="R912" i="5"/>
  <c r="F912" i="5"/>
  <c r="J938" i="5"/>
  <c r="H938" i="5"/>
  <c r="J947" i="5"/>
  <c r="H947" i="5"/>
  <c r="J970" i="5"/>
  <c r="S982" i="5"/>
  <c r="S1022" i="5"/>
  <c r="H1037" i="5"/>
  <c r="F1037" i="5"/>
  <c r="X1037" i="5"/>
  <c r="X1042" i="5"/>
  <c r="J1042" i="5"/>
  <c r="H1042" i="5"/>
  <c r="F1042" i="5"/>
  <c r="AB1045" i="5"/>
  <c r="S1045" i="5"/>
  <c r="H1053" i="5"/>
  <c r="F1053" i="5"/>
  <c r="X1053" i="5"/>
  <c r="H1077" i="5"/>
  <c r="X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X777" i="5"/>
  <c r="H823" i="5"/>
  <c r="X823" i="5"/>
  <c r="S827" i="5"/>
  <c r="AB827" i="5"/>
  <c r="F834" i="5"/>
  <c r="AB851" i="5"/>
  <c r="I851" i="5"/>
  <c r="H864" i="5"/>
  <c r="F864" i="5"/>
  <c r="S867" i="5"/>
  <c r="AB884" i="5"/>
  <c r="S929" i="5"/>
  <c r="J933" i="5"/>
  <c r="X933" i="5"/>
  <c r="S942" i="5"/>
  <c r="S950" i="5"/>
  <c r="S957" i="5"/>
  <c r="F977" i="5"/>
  <c r="H977" i="5"/>
  <c r="F989" i="5"/>
  <c r="X989" i="5"/>
  <c r="R1008" i="5"/>
  <c r="F1008" i="5"/>
  <c r="S1026" i="5"/>
  <c r="X1033" i="5"/>
  <c r="H1033" i="5"/>
  <c r="F1033" i="5"/>
  <c r="H1045" i="5"/>
  <c r="X1045" i="5"/>
  <c r="X1090" i="5"/>
  <c r="H1090" i="5"/>
  <c r="J1090" i="5"/>
  <c r="F1090" i="5"/>
  <c r="H1117" i="5"/>
  <c r="F1117" i="5"/>
  <c r="R1131" i="5"/>
  <c r="X1131" i="5"/>
  <c r="J1184" i="5"/>
  <c r="X1184" i="5"/>
  <c r="AB678" i="5"/>
  <c r="S769" i="5"/>
  <c r="H781" i="5"/>
  <c r="I781" i="5"/>
  <c r="F781" i="5"/>
  <c r="R783" i="5"/>
  <c r="F783" i="5"/>
  <c r="S789" i="5"/>
  <c r="H801" i="5"/>
  <c r="J801" i="5"/>
  <c r="R803" i="5"/>
  <c r="X803" i="5"/>
  <c r="I811" i="5"/>
  <c r="X811" i="5"/>
  <c r="R811" i="5"/>
  <c r="S814" i="5"/>
  <c r="S836" i="5"/>
  <c r="S839" i="5"/>
  <c r="AB839" i="5"/>
  <c r="H877" i="5"/>
  <c r="F877" i="5"/>
  <c r="X877" i="5"/>
  <c r="R884" i="5"/>
  <c r="J884" i="5"/>
  <c r="F884" i="5"/>
  <c r="AB934" i="5"/>
  <c r="S934" i="5"/>
  <c r="R952" i="5"/>
  <c r="F952" i="5"/>
  <c r="S1003" i="5"/>
  <c r="AB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X1046" i="5"/>
  <c r="J1046" i="5"/>
  <c r="H1046" i="5"/>
  <c r="X1049" i="5"/>
  <c r="H1049" i="5"/>
  <c r="F1049" i="5"/>
  <c r="X1062" i="5"/>
  <c r="H1062" i="5"/>
  <c r="J1062" i="5"/>
  <c r="F1062" i="5"/>
  <c r="S1086" i="5"/>
  <c r="AB1086" i="5"/>
  <c r="S1107" i="5"/>
  <c r="X1129" i="5"/>
  <c r="H1129" i="5"/>
  <c r="F1129" i="5"/>
  <c r="R1146" i="5"/>
  <c r="H1146" i="5"/>
  <c r="J1146" i="5"/>
  <c r="F1146" i="5"/>
  <c r="X1146" i="5"/>
  <c r="AB451" i="5"/>
  <c r="F615" i="5"/>
  <c r="AB624" i="5"/>
  <c r="AB636" i="5"/>
  <c r="AB652" i="5"/>
  <c r="AB656" i="5"/>
  <c r="S662" i="5"/>
  <c r="I675" i="5"/>
  <c r="S694" i="5"/>
  <c r="H699" i="5"/>
  <c r="AB708" i="5"/>
  <c r="J709" i="5"/>
  <c r="AB716" i="5"/>
  <c r="H717" i="5"/>
  <c r="F745" i="5"/>
  <c r="I747" i="5"/>
  <c r="X755" i="5"/>
  <c r="F757" i="5"/>
  <c r="S771" i="5"/>
  <c r="AB773" i="5"/>
  <c r="R773" i="5"/>
  <c r="R782" i="5"/>
  <c r="H785" i="5"/>
  <c r="J785" i="5"/>
  <c r="R791" i="5"/>
  <c r="F791" i="5"/>
  <c r="X791" i="5"/>
  <c r="AB797" i="5"/>
  <c r="S808" i="5"/>
  <c r="H811" i="5"/>
  <c r="AB823" i="5"/>
  <c r="S842" i="5"/>
  <c r="S850"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X799" i="5"/>
  <c r="J811" i="5"/>
  <c r="F829" i="5"/>
  <c r="F831" i="5"/>
  <c r="AB833" i="5"/>
  <c r="S833" i="5"/>
  <c r="AB845" i="5"/>
  <c r="F861" i="5"/>
  <c r="AB865" i="5"/>
  <c r="S871" i="5"/>
  <c r="R880" i="5"/>
  <c r="F880" i="5"/>
  <c r="AB882" i="5"/>
  <c r="X882" i="5"/>
  <c r="S901" i="5"/>
  <c r="F909" i="5"/>
  <c r="J916" i="5"/>
  <c r="X937" i="5"/>
  <c r="X994" i="5"/>
  <c r="J994" i="5"/>
  <c r="H994" i="5"/>
  <c r="F994" i="5"/>
  <c r="X998" i="5"/>
  <c r="J998" i="5"/>
  <c r="H998" i="5"/>
  <c r="F998" i="5"/>
  <c r="AB1001" i="5"/>
  <c r="S1001" i="5"/>
  <c r="S1099" i="5"/>
  <c r="S1168" i="5"/>
  <c r="AB1168" i="5"/>
  <c r="AB605" i="5"/>
  <c r="J615" i="5"/>
  <c r="F629" i="5"/>
  <c r="F651" i="5"/>
  <c r="F667" i="5"/>
  <c r="AB669" i="5"/>
  <c r="X673" i="5"/>
  <c r="H687" i="5"/>
  <c r="S696" i="5"/>
  <c r="J699" i="5"/>
  <c r="H737" i="5"/>
  <c r="I739" i="5"/>
  <c r="J757" i="5"/>
  <c r="R767" i="5"/>
  <c r="I767" i="5"/>
  <c r="F771" i="5"/>
  <c r="R787" i="5"/>
  <c r="I787" i="5"/>
  <c r="J797" i="5"/>
  <c r="I799" i="5"/>
  <c r="X801" i="5"/>
  <c r="S803" i="5"/>
  <c r="AB811" i="5"/>
  <c r="J819" i="5"/>
  <c r="F819" i="5"/>
  <c r="X819" i="5"/>
  <c r="H824" i="5"/>
  <c r="J824" i="5"/>
  <c r="AB828" i="5"/>
  <c r="J831" i="5"/>
  <c r="J847" i="5"/>
  <c r="H847" i="5"/>
  <c r="S886" i="5"/>
  <c r="H925" i="5"/>
  <c r="J925" i="5"/>
  <c r="F925" i="5"/>
  <c r="X930"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X1159" i="5"/>
  <c r="J1165" i="5"/>
  <c r="S1171" i="5"/>
  <c r="S1172" i="5"/>
  <c r="S1179" i="5"/>
  <c r="S1180" i="5"/>
  <c r="S1184" i="5"/>
  <c r="S1188" i="5"/>
  <c r="AB1201" i="5"/>
  <c r="S1201" i="5"/>
  <c r="S1204" i="5"/>
  <c r="AB1204" i="5"/>
  <c r="X1208" i="5"/>
  <c r="AB1212" i="5"/>
  <c r="R1228" i="5"/>
  <c r="H1228" i="5"/>
  <c r="F1228" i="5"/>
  <c r="X1228" i="5"/>
  <c r="J1228"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AB1122" i="5"/>
  <c r="X1125" i="5"/>
  <c r="S1164" i="5"/>
  <c r="R1165" i="5"/>
  <c r="AB1171" i="5"/>
  <c r="R1177" i="5"/>
  <c r="I1177" i="5"/>
  <c r="R1204" i="5"/>
  <c r="J1204" i="5"/>
  <c r="I1204" i="5"/>
  <c r="X1204" i="5"/>
  <c r="H1235" i="5"/>
  <c r="X1235" i="5"/>
  <c r="AB849" i="5"/>
  <c r="AB938" i="5"/>
  <c r="H953" i="5"/>
  <c r="AB1014" i="5"/>
  <c r="AB1034" i="5"/>
  <c r="AB1054" i="5"/>
  <c r="AB1065" i="5"/>
  <c r="AB1082" i="5"/>
  <c r="R1094" i="5"/>
  <c r="F1098" i="5"/>
  <c r="X1102" i="5"/>
  <c r="J1102" i="5"/>
  <c r="S1123" i="5"/>
  <c r="AB1129" i="5"/>
  <c r="I1135" i="5"/>
  <c r="J1135" i="5"/>
  <c r="X1153" i="5"/>
  <c r="F1153" i="5"/>
  <c r="J1153" i="5"/>
  <c r="AB1180" i="5"/>
  <c r="AB1188" i="5"/>
  <c r="S1200" i="5"/>
  <c r="AB1200" i="5"/>
  <c r="R1212" i="5"/>
  <c r="H1212" i="5"/>
  <c r="F1212" i="5"/>
  <c r="X1212" i="5"/>
  <c r="J1212" i="5"/>
  <c r="S1220" i="5"/>
  <c r="AB1220" i="5"/>
  <c r="X1223" i="5"/>
  <c r="J1256" i="5"/>
  <c r="I1256" i="5"/>
  <c r="F1256" i="5"/>
  <c r="H1259" i="5"/>
  <c r="AB1259" i="5"/>
  <c r="AB1486" i="5"/>
  <c r="S1486" i="5"/>
  <c r="S1520" i="5"/>
  <c r="S1827" i="5"/>
  <c r="AB1836" i="5"/>
  <c r="S1836" i="5"/>
  <c r="F956" i="5"/>
  <c r="AB974" i="5"/>
  <c r="AB990" i="5"/>
  <c r="AB105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S1094" i="5"/>
  <c r="S1105" i="5"/>
  <c r="X1118" i="5"/>
  <c r="J1118" i="5"/>
  <c r="S1129" i="5"/>
  <c r="S1150" i="5"/>
  <c r="I1151" i="5"/>
  <c r="X1151" i="5"/>
  <c r="I1153" i="5"/>
  <c r="R1168" i="5"/>
  <c r="X1168" i="5"/>
  <c r="F1172" i="5"/>
  <c r="S1176" i="5"/>
  <c r="AB1183" i="5"/>
  <c r="S1196" i="5"/>
  <c r="J1248" i="5"/>
  <c r="X1248" i="5"/>
  <c r="J1260" i="5"/>
  <c r="I1260" i="5"/>
  <c r="F1260" i="5"/>
  <c r="AB1263" i="5"/>
  <c r="S1263" i="5"/>
  <c r="F1463" i="5"/>
  <c r="X1065" i="5"/>
  <c r="F1065" i="5"/>
  <c r="X1098" i="5"/>
  <c r="H1098" i="5"/>
  <c r="H1172" i="5"/>
  <c r="AB1184" i="5"/>
  <c r="H1188" i="5"/>
  <c r="F1188" i="5"/>
  <c r="R1196" i="5"/>
  <c r="H1196" i="5"/>
  <c r="F1196" i="5"/>
  <c r="X1196" i="5"/>
  <c r="I1203" i="5"/>
  <c r="AB1203" i="5"/>
  <c r="S1228" i="5"/>
  <c r="AB1228" i="5"/>
  <c r="H1288" i="5"/>
  <c r="AB1442" i="5"/>
  <c r="S1442" i="5"/>
  <c r="R1224" i="5"/>
  <c r="I1224" i="5"/>
  <c r="AB1295" i="5"/>
  <c r="S1295" i="5"/>
  <c r="AB1327" i="5"/>
  <c r="S1327" i="5"/>
  <c r="R1348" i="5"/>
  <c r="J1348" i="5"/>
  <c r="H1348" i="5"/>
  <c r="S1353" i="5"/>
  <c r="R1356" i="5"/>
  <c r="J1356" i="5"/>
  <c r="F1448" i="5"/>
  <c r="X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X1335" i="5"/>
  <c r="F1338" i="5"/>
  <c r="AB1355" i="5"/>
  <c r="S1355" i="5"/>
  <c r="F1396" i="5"/>
  <c r="AB1449" i="5"/>
  <c r="X1464" i="5"/>
  <c r="S1540" i="5"/>
  <c r="X1545" i="5"/>
  <c r="J1545" i="5"/>
  <c r="H1545" i="5"/>
  <c r="I1545" i="5"/>
  <c r="F1545" i="5"/>
  <c r="S1675" i="5"/>
  <c r="S1206" i="5"/>
  <c r="S1219" i="5"/>
  <c r="AB1255" i="5"/>
  <c r="AB1268" i="5"/>
  <c r="S1270" i="5"/>
  <c r="S1278" i="5"/>
  <c r="AB1284" i="5"/>
  <c r="F1355" i="5"/>
  <c r="X1355" i="5"/>
  <c r="AB1380" i="5"/>
  <c r="S1383" i="5"/>
  <c r="AB1466" i="5"/>
  <c r="X1728" i="5"/>
  <c r="H1728" i="5"/>
  <c r="F1728" i="5"/>
  <c r="I1728" i="5"/>
  <c r="AB1296" i="5"/>
  <c r="S1316" i="5"/>
  <c r="AB1323" i="5"/>
  <c r="AB1328" i="5"/>
  <c r="AB1341" i="5"/>
  <c r="AB1409" i="5"/>
  <c r="AB1425" i="5"/>
  <c r="AB1433" i="5"/>
  <c r="J1450" i="5"/>
  <c r="AB1465" i="5"/>
  <c r="AB1564" i="5"/>
  <c r="S1579" i="5"/>
  <c r="AB1620" i="5"/>
  <c r="S1726" i="5"/>
  <c r="I1731" i="5"/>
  <c r="F1731" i="5"/>
  <c r="X1731" i="5"/>
  <c r="H1734" i="5"/>
  <c r="X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X1437" i="5"/>
  <c r="AB1448" i="5"/>
  <c r="H1505" i="5"/>
  <c r="AB1506" i="5"/>
  <c r="AB1514" i="5"/>
  <c r="AB1524" i="5"/>
  <c r="S1524" i="5"/>
  <c r="AB1556" i="5"/>
  <c r="AB1576" i="5"/>
  <c r="I1576" i="5"/>
  <c r="J1644" i="5"/>
  <c r="S1691" i="5"/>
  <c r="AB1723" i="5"/>
  <c r="F1723" i="5"/>
  <c r="AB1732" i="5"/>
  <c r="S1732" i="5"/>
  <c r="S1861" i="5"/>
  <c r="I1872" i="5"/>
  <c r="J1872" i="5"/>
  <c r="X1872" i="5"/>
  <c r="R1872" i="5"/>
  <c r="R1944" i="5"/>
  <c r="J1944" i="5"/>
  <c r="I1944" i="5"/>
  <c r="H1944" i="5"/>
  <c r="F1944" i="5"/>
  <c r="X1944" i="5"/>
  <c r="I1955" i="5"/>
  <c r="H1955" i="5"/>
  <c r="F1955" i="5"/>
  <c r="AB1450" i="5"/>
  <c r="J1514" i="5"/>
  <c r="X1514" i="5"/>
  <c r="AB1596" i="5"/>
  <c r="S1611" i="5"/>
  <c r="AB1631" i="5"/>
  <c r="S1654" i="5"/>
  <c r="S1686" i="5"/>
  <c r="X1720" i="5"/>
  <c r="I1720" i="5"/>
  <c r="H1720" i="5"/>
  <c r="F1720" i="5"/>
  <c r="F1727" i="5"/>
  <c r="AB1781" i="5"/>
  <c r="AB1800" i="5"/>
  <c r="F1800" i="5"/>
  <c r="AB1812" i="5"/>
  <c r="F1938" i="5"/>
  <c r="X1938" i="5"/>
  <c r="H1303" i="5"/>
  <c r="S1338" i="5"/>
  <c r="AB1359" i="5"/>
  <c r="F1370" i="5"/>
  <c r="F1379" i="5"/>
  <c r="F1449" i="5"/>
  <c r="X1450" i="5"/>
  <c r="I1467" i="5"/>
  <c r="AB1480" i="5"/>
  <c r="S1480" i="5"/>
  <c r="H1490" i="5"/>
  <c r="S1498" i="5"/>
  <c r="H1507" i="5"/>
  <c r="S1522" i="5"/>
  <c r="I1524" i="5"/>
  <c r="AB1528" i="5"/>
  <c r="S1528" i="5"/>
  <c r="AB1568" i="5"/>
  <c r="X1624" i="5"/>
  <c r="H1624" i="5"/>
  <c r="X1628" i="5"/>
  <c r="I1628" i="5"/>
  <c r="H1628" i="5"/>
  <c r="F1628" i="5"/>
  <c r="AB1638" i="5"/>
  <c r="S1638" i="5"/>
  <c r="S1651" i="5"/>
  <c r="AB1668" i="5"/>
  <c r="X1688" i="5"/>
  <c r="H1688" i="5"/>
  <c r="F1688" i="5"/>
  <c r="AB1712" i="5"/>
  <c r="AB1739" i="5"/>
  <c r="S1739" i="5"/>
  <c r="H1769" i="5"/>
  <c r="AB1769" i="5"/>
  <c r="S1804" i="5"/>
  <c r="AB1804" i="5"/>
  <c r="F1812" i="5"/>
  <c r="X1812" i="5"/>
  <c r="X1839"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X1815" i="5"/>
  <c r="J1815" i="5"/>
  <c r="R1892" i="5"/>
  <c r="F1892" i="5"/>
  <c r="X1892" i="5"/>
  <c r="J1892" i="5"/>
  <c r="I1892" i="5"/>
  <c r="AB1231" i="5"/>
  <c r="AB1247" i="5"/>
  <c r="S1266" i="5"/>
  <c r="S1285" i="5"/>
  <c r="S1298" i="5"/>
  <c r="S1317" i="5"/>
  <c r="S1319" i="5"/>
  <c r="S1330" i="5"/>
  <c r="AB1335" i="5"/>
  <c r="S1357" i="5"/>
  <c r="S1379" i="5"/>
  <c r="AB1388" i="5"/>
  <c r="S1422" i="5"/>
  <c r="S1424" i="5"/>
  <c r="S1432" i="5"/>
  <c r="X1446" i="5"/>
  <c r="S1448" i="5"/>
  <c r="H1450" i="5"/>
  <c r="I1451" i="5"/>
  <c r="X1453" i="5"/>
  <c r="S1458" i="5"/>
  <c r="S1460" i="5"/>
  <c r="AB1482" i="5"/>
  <c r="AB1494" i="5"/>
  <c r="AB1504" i="5"/>
  <c r="AB1508" i="5"/>
  <c r="S1508" i="5"/>
  <c r="R1521" i="5"/>
  <c r="R1533" i="5"/>
  <c r="F1533" i="5"/>
  <c r="AB1537" i="5"/>
  <c r="AB1585" i="5"/>
  <c r="S1603" i="5"/>
  <c r="AB1627" i="5"/>
  <c r="H1632" i="5"/>
  <c r="S1646" i="5"/>
  <c r="X1648" i="5"/>
  <c r="I1648" i="5"/>
  <c r="H1648" i="5"/>
  <c r="F1648" i="5"/>
  <c r="AB1683" i="5"/>
  <c r="F1683" i="5"/>
  <c r="AB1707" i="5"/>
  <c r="X1707" i="5"/>
  <c r="AB1798" i="5"/>
  <c r="S1798" i="5"/>
  <c r="I1842" i="5"/>
  <c r="H1842" i="5"/>
  <c r="R1907" i="5"/>
  <c r="I1907" i="5"/>
  <c r="R1915" i="5"/>
  <c r="I1915" i="5"/>
  <c r="F1276" i="5"/>
  <c r="S1281" i="5"/>
  <c r="F1308" i="5"/>
  <c r="S1313" i="5"/>
  <c r="AB1360" i="5"/>
  <c r="AB1424" i="5"/>
  <c r="AB1432" i="5"/>
  <c r="H1454" i="5"/>
  <c r="AB1464" i="5"/>
  <c r="X1469" i="5"/>
  <c r="R1485" i="5"/>
  <c r="R1489" i="5"/>
  <c r="S1492" i="5"/>
  <c r="I1494" i="5"/>
  <c r="X1494" i="5"/>
  <c r="AB1502" i="5"/>
  <c r="S1502" i="5"/>
  <c r="S1526" i="5"/>
  <c r="AB1534" i="5"/>
  <c r="S1534" i="5"/>
  <c r="AB1600" i="5"/>
  <c r="I1624" i="5"/>
  <c r="AB1692" i="5"/>
  <c r="AB1702" i="5"/>
  <c r="S1702" i="5"/>
  <c r="X1704"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X1847" i="5"/>
  <c r="R1847" i="5"/>
  <c r="J1847" i="5"/>
  <c r="F1847" i="5"/>
  <c r="R1876" i="5"/>
  <c r="J1876" i="5"/>
  <c r="H1876" i="5"/>
  <c r="F1876" i="5"/>
  <c r="AB1925" i="5"/>
  <c r="S1925" i="5"/>
  <c r="AB1927" i="5"/>
  <c r="I1932" i="5"/>
  <c r="H1932" i="5"/>
  <c r="F1932" i="5"/>
  <c r="X1932" i="5"/>
  <c r="R1932" i="5"/>
  <c r="S1945" i="5"/>
  <c r="I1947" i="5"/>
  <c r="H1947" i="5"/>
  <c r="R1980" i="5"/>
  <c r="F1980" i="5"/>
  <c r="J1980" i="5"/>
  <c r="I1980" i="5"/>
  <c r="H1980" i="5"/>
  <c r="X1980" i="5"/>
  <c r="F2042" i="5"/>
  <c r="AB1696" i="5"/>
  <c r="S1752" i="5"/>
  <c r="S1853" i="5"/>
  <c r="R1883" i="5"/>
  <c r="I1883" i="5"/>
  <c r="J1960" i="5"/>
  <c r="I1960" i="5"/>
  <c r="H1960" i="5"/>
  <c r="F1960" i="5"/>
  <c r="X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X1843" i="5"/>
  <c r="J1843" i="5"/>
  <c r="I1843" i="5"/>
  <c r="H1843" i="5"/>
  <c r="S1857" i="5"/>
  <c r="S1865"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S1977" i="5"/>
  <c r="F1979" i="5"/>
  <c r="I1979" i="5"/>
  <c r="H1979" i="5"/>
  <c r="I2007" i="5"/>
  <c r="H2007" i="5"/>
  <c r="F2007" i="5"/>
  <c r="F2035" i="5"/>
  <c r="I2035" i="5"/>
  <c r="H2035" i="5"/>
  <c r="S1831" i="5"/>
  <c r="J1835" i="5"/>
  <c r="AB1842" i="5"/>
  <c r="J1873" i="5"/>
  <c r="AB1884" i="5"/>
  <c r="R1888" i="5"/>
  <c r="R1904" i="5"/>
  <c r="I1908" i="5"/>
  <c r="F1916" i="5"/>
  <c r="AB1918" i="5"/>
  <c r="AB1931" i="5"/>
  <c r="X1935" i="5"/>
  <c r="J1936" i="5"/>
  <c r="AB1938" i="5"/>
  <c r="F1952" i="5"/>
  <c r="F1956" i="5"/>
  <c r="F1958" i="5"/>
  <c r="AB1963" i="5"/>
  <c r="H1967" i="5"/>
  <c r="I1972" i="5"/>
  <c r="AB1982" i="5"/>
  <c r="S1982" i="5"/>
  <c r="I1983" i="5"/>
  <c r="AB1993" i="5"/>
  <c r="AB1997" i="5"/>
  <c r="S1997" i="5"/>
  <c r="F2016" i="5"/>
  <c r="X2044"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X2116"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X1936" i="5"/>
  <c r="S1950" i="5"/>
  <c r="AB1951" i="5"/>
  <c r="S1954" i="5"/>
  <c r="AB1955" i="5"/>
  <c r="S1965" i="5"/>
  <c r="S1970" i="5"/>
  <c r="F1975" i="5"/>
  <c r="S1990" i="5"/>
  <c r="X1992" i="5"/>
  <c r="AB1999" i="5"/>
  <c r="F2003" i="5"/>
  <c r="J2012" i="5"/>
  <c r="I2012" i="5"/>
  <c r="X2012" i="5"/>
  <c r="R2015" i="5"/>
  <c r="H2027" i="5"/>
  <c r="AB2031" i="5"/>
  <c r="AB2063" i="5"/>
  <c r="AB2071" i="5"/>
  <c r="S2077" i="5"/>
  <c r="H2080" i="5"/>
  <c r="J2080" i="5"/>
  <c r="I2080" i="5"/>
  <c r="S2091" i="5"/>
  <c r="H2116" i="5"/>
  <c r="S2120" i="5"/>
  <c r="AB2120" i="5"/>
  <c r="S2176" i="5"/>
  <c r="AB2176" i="5"/>
  <c r="R2307" i="5"/>
  <c r="J2307" i="5"/>
  <c r="S1874" i="5"/>
  <c r="AB1876" i="5"/>
  <c r="H1889" i="5"/>
  <c r="H1905" i="5"/>
  <c r="X1908" i="5"/>
  <c r="S1914" i="5"/>
  <c r="S1933" i="5"/>
  <c r="F1936" i="5"/>
  <c r="AB1943" i="5"/>
  <c r="H1975" i="5"/>
  <c r="F1988" i="5"/>
  <c r="X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X2263" i="5"/>
  <c r="AB1833" i="5"/>
  <c r="AB1837" i="5"/>
  <c r="AB1855" i="5"/>
  <c r="AB1882" i="5"/>
  <c r="AB1910" i="5"/>
  <c r="S1946" i="5"/>
  <c r="AB1947" i="5"/>
  <c r="AB1953" i="5"/>
  <c r="AB1957" i="5"/>
  <c r="S1958" i="5"/>
  <c r="AB1966" i="5"/>
  <c r="X1972" i="5"/>
  <c r="AB1974" i="5"/>
  <c r="S1974" i="5"/>
  <c r="I1975" i="5"/>
  <c r="F1983" i="5"/>
  <c r="AB1989" i="5"/>
  <c r="S1989" i="5"/>
  <c r="I1992" i="5"/>
  <c r="AB1995" i="5"/>
  <c r="S1998" i="5"/>
  <c r="H2000" i="5"/>
  <c r="F2000" i="5"/>
  <c r="I2003" i="5"/>
  <c r="X2004" i="5"/>
  <c r="J2004" i="5"/>
  <c r="F2019" i="5"/>
  <c r="H2020" i="5"/>
  <c r="X2020" i="5"/>
  <c r="J2020" i="5"/>
  <c r="X2024" i="5"/>
  <c r="AB2042" i="5"/>
  <c r="I2047" i="5"/>
  <c r="R2086" i="5"/>
  <c r="X2086" i="5"/>
  <c r="R2091" i="5"/>
  <c r="F2117" i="5"/>
  <c r="I2117" i="5"/>
  <c r="R2117" i="5"/>
  <c r="AB2153" i="5"/>
  <c r="S2168" i="5"/>
  <c r="X2176"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S2280" i="5"/>
  <c r="H2352" i="5"/>
  <c r="X2352" i="5"/>
  <c r="R2352" i="5"/>
  <c r="J2352" i="5"/>
  <c r="I2352" i="5"/>
  <c r="AB2447" i="5"/>
  <c r="S2447" i="5"/>
  <c r="J2451" i="5"/>
  <c r="F2451" i="5"/>
  <c r="X2451" i="5"/>
  <c r="R2451" i="5"/>
  <c r="I2451" i="5"/>
  <c r="H2451" i="5"/>
  <c r="S2010" i="5"/>
  <c r="AB2018" i="5"/>
  <c r="AB2023" i="5"/>
  <c r="AB2046" i="5"/>
  <c r="AB2086" i="5"/>
  <c r="AB2098" i="5"/>
  <c r="AB2108" i="5"/>
  <c r="S2124" i="5"/>
  <c r="I2136" i="5"/>
  <c r="S2164" i="5"/>
  <c r="H2235" i="5"/>
  <c r="F2235" i="5"/>
  <c r="X2240" i="5"/>
  <c r="J2293" i="5"/>
  <c r="I2293" i="5"/>
  <c r="H2293" i="5"/>
  <c r="F2293" i="5"/>
  <c r="S2345" i="5"/>
  <c r="AB2345" i="5"/>
  <c r="AB2025" i="5"/>
  <c r="AB2034" i="5"/>
  <c r="AB2054" i="5"/>
  <c r="AB2069" i="5"/>
  <c r="AB2075" i="5"/>
  <c r="AB2116" i="5"/>
  <c r="I2124" i="5"/>
  <c r="X2124" i="5"/>
  <c r="S2152" i="5"/>
  <c r="AB2152" i="5"/>
  <c r="R2161" i="5"/>
  <c r="I2161" i="5"/>
  <c r="H2161" i="5"/>
  <c r="AB2203" i="5"/>
  <c r="S2227" i="5"/>
  <c r="H2259" i="5"/>
  <c r="F2259" i="5"/>
  <c r="X2259" i="5"/>
  <c r="AB2271" i="5"/>
  <c r="S2271" i="5"/>
  <c r="AB2278" i="5"/>
  <c r="S2278" i="5"/>
  <c r="X2304"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X2476" i="5"/>
  <c r="J2476" i="5"/>
  <c r="I2476" i="5"/>
  <c r="H2476" i="5"/>
  <c r="H2487" i="5"/>
  <c r="F2487" i="5"/>
  <c r="X2487" i="5"/>
  <c r="AB2188" i="5"/>
  <c r="AB2217" i="5"/>
  <c r="J2308" i="5"/>
  <c r="R2350" i="5"/>
  <c r="J2350" i="5"/>
  <c r="I2350" i="5"/>
  <c r="F2350" i="5"/>
  <c r="X2350" i="5"/>
  <c r="H2354" i="5"/>
  <c r="F2354" i="5"/>
  <c r="R2354" i="5"/>
  <c r="J2354" i="5"/>
  <c r="I2354" i="5"/>
  <c r="H2424" i="5"/>
  <c r="AB2437" i="5"/>
  <c r="S2437" i="5"/>
  <c r="H2442" i="5"/>
  <c r="I2442" i="5"/>
  <c r="F2442" i="5"/>
  <c r="R2442" i="5"/>
  <c r="J2442" i="5"/>
  <c r="I2491" i="5"/>
  <c r="F2491" i="5"/>
  <c r="X2491" i="5"/>
  <c r="AB2136" i="5"/>
  <c r="I2149" i="5"/>
  <c r="F2156" i="5"/>
  <c r="S2179" i="5"/>
  <c r="S2182" i="5"/>
  <c r="S2186" i="5"/>
  <c r="X2217" i="5"/>
  <c r="AB2220" i="5"/>
  <c r="S2225" i="5"/>
  <c r="AB2247" i="5"/>
  <c r="AB2256" i="5"/>
  <c r="AB2260" i="5"/>
  <c r="AB2264" i="5"/>
  <c r="AB2274" i="5"/>
  <c r="AB2301" i="5"/>
  <c r="H2302" i="5"/>
  <c r="AB2306" i="5"/>
  <c r="X2308" i="5"/>
  <c r="X2345" i="5"/>
  <c r="J2345" i="5"/>
  <c r="I2345" i="5"/>
  <c r="F2345" i="5"/>
  <c r="H2350" i="5"/>
  <c r="X2442" i="5"/>
  <c r="H2491" i="5"/>
  <c r="AB2111" i="5"/>
  <c r="J2149" i="5"/>
  <c r="AB2184" i="5"/>
  <c r="AB2196" i="5"/>
  <c r="AB2199" i="5"/>
  <c r="AB2212" i="5"/>
  <c r="AB2215" i="5"/>
  <c r="X2220" i="5"/>
  <c r="AB2252" i="5"/>
  <c r="X2260" i="5"/>
  <c r="S2269" i="5"/>
  <c r="AB2276" i="5"/>
  <c r="AB2292" i="5"/>
  <c r="J2292" i="5"/>
  <c r="S2295" i="5"/>
  <c r="I2302" i="5"/>
  <c r="F2308" i="5"/>
  <c r="F2309" i="5"/>
  <c r="S2314" i="5"/>
  <c r="S2321" i="5"/>
  <c r="F2328" i="5"/>
  <c r="H2328" i="5"/>
  <c r="AB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X2366" i="5"/>
  <c r="J2374" i="5"/>
  <c r="R2374" i="5"/>
  <c r="H2374" i="5"/>
  <c r="X2374" i="5"/>
  <c r="AB2409" i="5"/>
  <c r="F2428" i="5"/>
  <c r="X2440" i="5"/>
  <c r="H2460" i="5"/>
  <c r="AB2160" i="5"/>
  <c r="AB2179" i="5"/>
  <c r="AB2180" i="5"/>
  <c r="AB2211" i="5"/>
  <c r="AB2244" i="5"/>
  <c r="X2248" i="5"/>
  <c r="AB2267" i="5"/>
  <c r="X2272" i="5"/>
  <c r="F2281" i="5"/>
  <c r="AB2312" i="5"/>
  <c r="AB2315" i="5"/>
  <c r="X2332"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X2468"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63" i="5"/>
  <c r="X2364" i="5"/>
  <c r="X2371" i="5"/>
  <c r="X2379" i="5"/>
  <c r="AB2386" i="5"/>
  <c r="AB2395" i="5"/>
  <c r="S2402" i="5"/>
  <c r="AB2413" i="5"/>
  <c r="AB2424" i="5"/>
  <c r="J2432" i="5"/>
  <c r="AB2435" i="5"/>
  <c r="S2455" i="5"/>
  <c r="AB2456" i="5"/>
  <c r="S2457" i="5"/>
  <c r="I2468" i="5"/>
  <c r="S2470" i="5"/>
  <c r="AB2471" i="5"/>
  <c r="AB2503" i="5"/>
  <c r="F19" i="6"/>
  <c r="X340" i="5"/>
  <c r="X303" i="5"/>
  <c r="AB23" i="5"/>
  <c r="X28"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R5" i="5"/>
  <c r="AB20" i="5"/>
  <c r="R21" i="5"/>
  <c r="AB28" i="5"/>
  <c r="R29" i="5"/>
  <c r="AB34" i="5"/>
  <c r="AB38" i="5"/>
  <c r="AB42" i="5"/>
  <c r="AB46" i="5"/>
  <c r="AB50" i="5"/>
  <c r="AB54" i="5"/>
  <c r="AB61" i="5"/>
  <c r="AB65" i="5"/>
  <c r="AB69" i="5"/>
  <c r="AB73" i="5"/>
  <c r="AB77" i="5"/>
  <c r="AB81" i="5"/>
  <c r="AB85" i="5"/>
  <c r="AB89" i="5"/>
  <c r="AB93"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AB5" i="5"/>
  <c r="AB21" i="5"/>
  <c r="AB29" i="5"/>
  <c r="AB35" i="5"/>
  <c r="AB39" i="5"/>
  <c r="AB43" i="5"/>
  <c r="AB47" i="5"/>
  <c r="AB51" i="5"/>
  <c r="AB55"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H113" i="5"/>
  <c r="F117" i="5"/>
  <c r="R117" i="5"/>
  <c r="J117" i="5"/>
  <c r="X5"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X208"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AB108" i="5"/>
  <c r="X116" i="5"/>
  <c r="J120" i="5"/>
  <c r="I120" i="5"/>
  <c r="H120" i="5"/>
  <c r="AB140" i="5"/>
  <c r="H145" i="5"/>
  <c r="F149" i="5"/>
  <c r="R149" i="5"/>
  <c r="J149" i="5"/>
  <c r="AB19" i="5"/>
  <c r="AB27" i="5"/>
  <c r="X29" i="5"/>
  <c r="X24" i="5"/>
  <c r="R28" i="5"/>
  <c r="X32" i="5"/>
  <c r="AB36" i="5"/>
  <c r="AB40" i="5"/>
  <c r="AB44" i="5"/>
  <c r="AB48" i="5"/>
  <c r="AB52" i="5"/>
  <c r="AB56"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AB31" i="5"/>
  <c r="AB25" i="5"/>
  <c r="AB37" i="5"/>
  <c r="AB45" i="5"/>
  <c r="AB53" i="5"/>
  <c r="AB57" i="5"/>
  <c r="AB60" i="5"/>
  <c r="AB64" i="5"/>
  <c r="AB68" i="5"/>
  <c r="AB72" i="5"/>
  <c r="AB80" i="5"/>
  <c r="AB88"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AB33" i="5"/>
  <c r="AB41" i="5"/>
  <c r="AB49" i="5"/>
  <c r="AB76" i="5"/>
  <c r="AB84" i="5"/>
  <c r="AB92" i="5"/>
  <c r="AB96" i="5"/>
  <c r="H117" i="5"/>
  <c r="F121" i="5"/>
  <c r="R121" i="5"/>
  <c r="J121" i="5"/>
  <c r="J124" i="5"/>
  <c r="I124" i="5"/>
  <c r="H124" i="5"/>
  <c r="R18" i="5"/>
  <c r="R23" i="5"/>
  <c r="R26" i="5"/>
  <c r="X30" i="5"/>
  <c r="R31" i="5"/>
  <c r="X36" i="5"/>
  <c r="X40" i="5"/>
  <c r="X52" i="5"/>
  <c r="X56" i="5"/>
  <c r="X59" i="5"/>
  <c r="X63" i="5"/>
  <c r="X67" i="5"/>
  <c r="X71" i="5"/>
  <c r="X79" i="5"/>
  <c r="X83" i="5"/>
  <c r="X87" i="5"/>
  <c r="X100" i="5"/>
  <c r="R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I615" i="5"/>
  <c r="X617" i="5"/>
  <c r="I619" i="5"/>
  <c r="X621" i="5"/>
  <c r="I623" i="5"/>
  <c r="X625" i="5"/>
  <c r="I627" i="5"/>
  <c r="X629" i="5"/>
  <c r="I635" i="5"/>
  <c r="X637" i="5"/>
  <c r="X641" i="5"/>
  <c r="X645" i="5"/>
  <c r="I651" i="5"/>
  <c r="I655" i="5"/>
  <c r="I659"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S768" i="5"/>
  <c r="S774" i="5"/>
  <c r="AB774" i="5"/>
  <c r="AB784" i="5"/>
  <c r="S784" i="5"/>
  <c r="S790" i="5"/>
  <c r="AB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S764" i="5"/>
  <c r="S770" i="5"/>
  <c r="AB770" i="5"/>
  <c r="AB780" i="5"/>
  <c r="S780" i="5"/>
  <c r="S786" i="5"/>
  <c r="AB786" i="5"/>
  <c r="H821" i="5"/>
  <c r="X821" i="5"/>
  <c r="R821" i="5"/>
  <c r="J821" i="5"/>
  <c r="I821" i="5"/>
  <c r="F821" i="5"/>
  <c r="X918" i="5"/>
  <c r="R918" i="5"/>
  <c r="I918" i="5"/>
  <c r="J918" i="5"/>
  <c r="H918" i="5"/>
  <c r="F918" i="5"/>
  <c r="R757" i="5"/>
  <c r="R769" i="5"/>
  <c r="R777" i="5"/>
  <c r="R781" i="5"/>
  <c r="R785" i="5"/>
  <c r="R789" i="5"/>
  <c r="R797" i="5"/>
  <c r="R801" i="5"/>
  <c r="S805" i="5"/>
  <c r="H806"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X993" i="5"/>
  <c r="H993" i="5"/>
  <c r="F993" i="5"/>
  <c r="AB1044" i="5"/>
  <c r="S1044" i="5"/>
  <c r="J818" i="5"/>
  <c r="X818" i="5"/>
  <c r="AB883" i="5"/>
  <c r="AB891" i="5"/>
  <c r="R905" i="5"/>
  <c r="I905" i="5"/>
  <c r="H905" i="5"/>
  <c r="X905" i="5"/>
  <c r="I920" i="5"/>
  <c r="X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S1076" i="5"/>
  <c r="S806" i="5"/>
  <c r="J809"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X1068" i="5"/>
  <c r="F1068" i="5"/>
  <c r="R1068" i="5"/>
  <c r="AB1108" i="5"/>
  <c r="S1108" i="5"/>
  <c r="I815" i="5"/>
  <c r="H818" i="5"/>
  <c r="F820" i="5"/>
  <c r="X820" i="5"/>
  <c r="R820" i="5"/>
  <c r="I820" i="5"/>
  <c r="H829" i="5"/>
  <c r="X829" i="5"/>
  <c r="R829" i="5"/>
  <c r="I856" i="5"/>
  <c r="X856" i="5"/>
  <c r="R856" i="5"/>
  <c r="H856" i="5"/>
  <c r="AB858" i="5"/>
  <c r="AB862" i="5"/>
  <c r="AB870" i="5"/>
  <c r="I876" i="5"/>
  <c r="X876" i="5"/>
  <c r="H876" i="5"/>
  <c r="F876" i="5"/>
  <c r="R876" i="5"/>
  <c r="S884" i="5"/>
  <c r="X886" i="5"/>
  <c r="R886" i="5"/>
  <c r="I886" i="5"/>
  <c r="H886" i="5"/>
  <c r="F886" i="5"/>
  <c r="X895" i="5"/>
  <c r="R895" i="5"/>
  <c r="J895" i="5"/>
  <c r="I895" i="5"/>
  <c r="F895" i="5"/>
  <c r="I904" i="5"/>
  <c r="X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X1013" i="5"/>
  <c r="AB1124" i="5"/>
  <c r="S1124" i="5"/>
  <c r="AB1152" i="5"/>
  <c r="AB1354" i="5"/>
  <c r="S1354"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AB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X947" i="5"/>
  <c r="R947" i="5"/>
  <c r="AB956" i="5"/>
  <c r="S964" i="5"/>
  <c r="R965" i="5"/>
  <c r="J965" i="5"/>
  <c r="I965" i="5"/>
  <c r="F965" i="5"/>
  <c r="I968" i="5"/>
  <c r="H968" i="5"/>
  <c r="X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X1218" i="5"/>
  <c r="AB1221" i="5"/>
  <c r="S1221" i="5"/>
  <c r="AB1243" i="5"/>
  <c r="AB1251" i="5"/>
  <c r="AB1412" i="5"/>
  <c r="S1412" i="5"/>
  <c r="R1536" i="5"/>
  <c r="J1536" i="5"/>
  <c r="I1536" i="5"/>
  <c r="H1536" i="5"/>
  <c r="F1536" i="5"/>
  <c r="X1536"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X1148"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X1336" i="5"/>
  <c r="I1336" i="5"/>
  <c r="H1336" i="5"/>
  <c r="F1336" i="5"/>
  <c r="X1352" i="5"/>
  <c r="I1352" i="5"/>
  <c r="F1352" i="5"/>
  <c r="S1356" i="5"/>
  <c r="I1362" i="5"/>
  <c r="H1362" i="5"/>
  <c r="X1362" i="5"/>
  <c r="F1362" i="5"/>
  <c r="AB1366" i="5"/>
  <c r="AB1386" i="5"/>
  <c r="S1386" i="5"/>
  <c r="X1392" i="5"/>
  <c r="I1392" i="5"/>
  <c r="R1392" i="5"/>
  <c r="J1392" i="5"/>
  <c r="H1392" i="5"/>
  <c r="R1395" i="5"/>
  <c r="J1395" i="5"/>
  <c r="X1395" i="5"/>
  <c r="S1401" i="5"/>
  <c r="AB1401" i="5"/>
  <c r="H1423" i="5"/>
  <c r="X1423" i="5"/>
  <c r="F1423" i="5"/>
  <c r="R1423" i="5"/>
  <c r="I1423" i="5"/>
  <c r="J1477" i="5"/>
  <c r="I1477" i="5"/>
  <c r="F1477" i="5"/>
  <c r="X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X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X1363" i="5"/>
  <c r="S1366" i="5"/>
  <c r="X1368" i="5"/>
  <c r="I1368" i="5"/>
  <c r="F1368" i="5"/>
  <c r="S1372" i="5"/>
  <c r="I1378" i="5"/>
  <c r="H1378" i="5"/>
  <c r="X1378" i="5"/>
  <c r="F1378" i="5"/>
  <c r="AB1382" i="5"/>
  <c r="J1394" i="5"/>
  <c r="I1395" i="5"/>
  <c r="AB1435" i="5"/>
  <c r="S1435" i="5"/>
  <c r="F1441" i="5"/>
  <c r="J1445" i="5"/>
  <c r="I1445" i="5"/>
  <c r="F1445" i="5"/>
  <c r="X1445" i="5"/>
  <c r="R1445" i="5"/>
  <c r="F1458" i="5"/>
  <c r="R1458" i="5"/>
  <c r="X1458" i="5"/>
  <c r="J1458" i="5"/>
  <c r="I1458" i="5"/>
  <c r="H1458" i="5"/>
  <c r="R1528" i="5"/>
  <c r="J1528" i="5"/>
  <c r="H1528" i="5"/>
  <c r="I1528" i="5"/>
  <c r="X1528" i="5"/>
  <c r="J1534" i="5"/>
  <c r="S1548" i="5"/>
  <c r="AB1548" i="5"/>
  <c r="S1137" i="5"/>
  <c r="S1139" i="5"/>
  <c r="S1146" i="5"/>
  <c r="S1153" i="5"/>
  <c r="F1177" i="5"/>
  <c r="X1177" i="5"/>
  <c r="AB1177" i="5"/>
  <c r="F1209" i="5"/>
  <c r="X1209" i="5"/>
  <c r="AB1209" i="5"/>
  <c r="I1240" i="5"/>
  <c r="F1241" i="5"/>
  <c r="X1241" i="5"/>
  <c r="AB1241" i="5"/>
  <c r="X1356" i="5"/>
  <c r="I1356" i="5"/>
  <c r="H1356" i="5"/>
  <c r="F1356" i="5"/>
  <c r="I1366" i="5"/>
  <c r="H1366" i="5"/>
  <c r="X1366" i="5"/>
  <c r="R1366" i="5"/>
  <c r="J1366" i="5"/>
  <c r="S1392" i="5"/>
  <c r="AB1398" i="5"/>
  <c r="S1398" i="5"/>
  <c r="H1407" i="5"/>
  <c r="X1407" i="5"/>
  <c r="F1407" i="5"/>
  <c r="AB1413" i="5"/>
  <c r="H1415" i="5"/>
  <c r="X1415" i="5"/>
  <c r="F1415" i="5"/>
  <c r="R1415" i="5"/>
  <c r="J1415" i="5"/>
  <c r="I1415"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X1541"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I1228" i="5"/>
  <c r="F1229" i="5"/>
  <c r="X1229" i="5"/>
  <c r="AB1229" i="5"/>
  <c r="S1237" i="5"/>
  <c r="J1240" i="5"/>
  <c r="AB1242" i="5"/>
  <c r="J1245" i="5"/>
  <c r="F1335" i="5"/>
  <c r="J1336" i="5"/>
  <c r="X1340" i="5"/>
  <c r="I1340" i="5"/>
  <c r="R1340" i="5"/>
  <c r="AB1344" i="5"/>
  <c r="AB1346" i="5"/>
  <c r="AB1350" i="5"/>
  <c r="I1351" i="5"/>
  <c r="H1352" i="5"/>
  <c r="J1362" i="5"/>
  <c r="H1363" i="5"/>
  <c r="AB1370" i="5"/>
  <c r="S1370" i="5"/>
  <c r="X1376" i="5"/>
  <c r="I1376" i="5"/>
  <c r="R1376" i="5"/>
  <c r="J1376" i="5"/>
  <c r="H1376" i="5"/>
  <c r="AB1377" i="5"/>
  <c r="H1411" i="5"/>
  <c r="X1411" i="5"/>
  <c r="R1411" i="5"/>
  <c r="I1411" i="5"/>
  <c r="F1411" i="5"/>
  <c r="AB1419" i="5"/>
  <c r="S1419" i="5"/>
  <c r="S1433" i="5"/>
  <c r="X1482" i="5"/>
  <c r="X1497"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S1360" i="5"/>
  <c r="R1362" i="5"/>
  <c r="AB1369" i="5"/>
  <c r="I1370" i="5"/>
  <c r="H1370" i="5"/>
  <c r="X1370" i="5"/>
  <c r="R1370" i="5"/>
  <c r="AB1378" i="5"/>
  <c r="R1379" i="5"/>
  <c r="J1379" i="5"/>
  <c r="X1379" i="5"/>
  <c r="S1388" i="5"/>
  <c r="F1392" i="5"/>
  <c r="I1394" i="5"/>
  <c r="H1394" i="5"/>
  <c r="X1394" i="5"/>
  <c r="F1394" i="5"/>
  <c r="S1425" i="5"/>
  <c r="AB1440" i="5"/>
  <c r="S1440" i="5"/>
  <c r="J1441" i="5"/>
  <c r="I1441" i="5"/>
  <c r="X1441" i="5"/>
  <c r="R1441" i="5"/>
  <c r="H1441" i="5"/>
  <c r="AB1451" i="5"/>
  <c r="S1451" i="5"/>
  <c r="J1452" i="5"/>
  <c r="H1452" i="5"/>
  <c r="R1452" i="5"/>
  <c r="X1452" i="5"/>
  <c r="F1452" i="5"/>
  <c r="R1480" i="5"/>
  <c r="J1480" i="5"/>
  <c r="H1480" i="5"/>
  <c r="I1480" i="5"/>
  <c r="F1480" i="5"/>
  <c r="X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X1548" i="5"/>
  <c r="J1548" i="5"/>
  <c r="I1548" i="5"/>
  <c r="H1548" i="5"/>
  <c r="F1548" i="5"/>
  <c r="R1548" i="5"/>
  <c r="J1755" i="5"/>
  <c r="I1755" i="5"/>
  <c r="H1755" i="5"/>
  <c r="X1755" i="5"/>
  <c r="R1755" i="5"/>
  <c r="F1755" i="5"/>
  <c r="S1352" i="5"/>
  <c r="S1368" i="5"/>
  <c r="S1384" i="5"/>
  <c r="AB1414" i="5"/>
  <c r="AB1423" i="5"/>
  <c r="S1423" i="5"/>
  <c r="AB1431" i="5"/>
  <c r="S1431" i="5"/>
  <c r="AB1439" i="5"/>
  <c r="S1439" i="5"/>
  <c r="F1442" i="5"/>
  <c r="R1442" i="5"/>
  <c r="J1442" i="5"/>
  <c r="X1442" i="5"/>
  <c r="AB1452" i="5"/>
  <c r="S1452" i="5"/>
  <c r="S1461" i="5"/>
  <c r="AB1461" i="5"/>
  <c r="X1462" i="5"/>
  <c r="S1473" i="5"/>
  <c r="AB1473" i="5"/>
  <c r="H1474" i="5"/>
  <c r="F1478" i="5"/>
  <c r="R1478" i="5"/>
  <c r="H1478" i="5"/>
  <c r="F1481" i="5"/>
  <c r="X1485" i="5"/>
  <c r="J1485" i="5"/>
  <c r="I1485" i="5"/>
  <c r="H1485" i="5"/>
  <c r="AB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AB1363" i="5"/>
  <c r="X1364"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X1511" i="5"/>
  <c r="R1511" i="5"/>
  <c r="J1511" i="5"/>
  <c r="AB1515" i="5"/>
  <c r="R1524" i="5"/>
  <c r="J1524" i="5"/>
  <c r="H1524" i="5"/>
  <c r="X1524" i="5"/>
  <c r="X1533"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X1451" i="5"/>
  <c r="J1453" i="5"/>
  <c r="I1453" i="5"/>
  <c r="AB1479" i="5"/>
  <c r="S1481" i="5"/>
  <c r="AB1481" i="5"/>
  <c r="X1489" i="5"/>
  <c r="J1489" i="5"/>
  <c r="I1489" i="5"/>
  <c r="I1503" i="5"/>
  <c r="H1503" i="5"/>
  <c r="F1503" i="5"/>
  <c r="X1503" i="5"/>
  <c r="F1506" i="5"/>
  <c r="R1506" i="5"/>
  <c r="AB1507" i="5"/>
  <c r="S1513" i="5"/>
  <c r="AB1513" i="5"/>
  <c r="X1521" i="5"/>
  <c r="J1521" i="5"/>
  <c r="I1521" i="5"/>
  <c r="AB1625" i="5"/>
  <c r="S1625" i="5"/>
  <c r="AB1697" i="5"/>
  <c r="S1697" i="5"/>
  <c r="AB2469" i="5"/>
  <c r="S2469" i="5"/>
  <c r="J1405" i="5"/>
  <c r="J1413" i="5"/>
  <c r="J1421" i="5"/>
  <c r="X1422" i="5"/>
  <c r="AB1422" i="5"/>
  <c r="J1429" i="5"/>
  <c r="X1430" i="5"/>
  <c r="AB1430" i="5"/>
  <c r="X1438" i="5"/>
  <c r="AB1438" i="5"/>
  <c r="AB1443" i="5"/>
  <c r="AB1444" i="5"/>
  <c r="H1447" i="5"/>
  <c r="F1447" i="5"/>
  <c r="X1447" i="5"/>
  <c r="J1449" i="5"/>
  <c r="I1449" i="5"/>
  <c r="F1466" i="5"/>
  <c r="R1466" i="5"/>
  <c r="AB1475" i="5"/>
  <c r="AB1476" i="5"/>
  <c r="H1479" i="5"/>
  <c r="F1479" i="5"/>
  <c r="X1479" i="5"/>
  <c r="AB1484" i="5"/>
  <c r="S1485" i="5"/>
  <c r="AB1485" i="5"/>
  <c r="X1506"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X1487" i="5"/>
  <c r="F1489" i="5"/>
  <c r="F1490" i="5"/>
  <c r="R1490" i="5"/>
  <c r="AB1491" i="5"/>
  <c r="S1497" i="5"/>
  <c r="AB1497" i="5"/>
  <c r="X1505"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AB1460" i="5"/>
  <c r="J1465" i="5"/>
  <c r="I1465" i="5"/>
  <c r="I1466" i="5"/>
  <c r="R1479" i="5"/>
  <c r="X1490" i="5"/>
  <c r="I1491" i="5"/>
  <c r="H1491" i="5"/>
  <c r="F1491" i="5"/>
  <c r="X1491" i="5"/>
  <c r="F1494" i="5"/>
  <c r="R1494" i="5"/>
  <c r="AB1495" i="5"/>
  <c r="AB1500" i="5"/>
  <c r="S1501" i="5"/>
  <c r="AB1501" i="5"/>
  <c r="S1507" i="5"/>
  <c r="J1510" i="5"/>
  <c r="X1522" i="5"/>
  <c r="I1523" i="5"/>
  <c r="H1523" i="5"/>
  <c r="F1523" i="5"/>
  <c r="X1523" i="5"/>
  <c r="F1526" i="5"/>
  <c r="R1526" i="5"/>
  <c r="AB1527" i="5"/>
  <c r="AB1532" i="5"/>
  <c r="S1533" i="5"/>
  <c r="AB1533" i="5"/>
  <c r="F1537" i="5"/>
  <c r="F1538" i="5"/>
  <c r="X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X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S1657" i="5"/>
  <c r="X1663" i="5"/>
  <c r="AB1674" i="5"/>
  <c r="AB1689" i="5"/>
  <c r="S1689" i="5"/>
  <c r="AB1706" i="5"/>
  <c r="AB1721" i="5"/>
  <c r="S1721" i="5"/>
  <c r="X1727" i="5"/>
  <c r="R1727" i="5"/>
  <c r="J1727" i="5"/>
  <c r="I1727" i="5"/>
  <c r="H1727" i="5"/>
  <c r="X1740" i="5"/>
  <c r="S1743" i="5"/>
  <c r="AB1743" i="5"/>
  <c r="H1748" i="5"/>
  <c r="AB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X1620" i="5"/>
  <c r="R1620" i="5"/>
  <c r="J1620" i="5"/>
  <c r="AB1626" i="5"/>
  <c r="AB1629" i="5"/>
  <c r="S1629" i="5"/>
  <c r="X1635" i="5"/>
  <c r="R1635" i="5"/>
  <c r="J1635" i="5"/>
  <c r="I1635" i="5"/>
  <c r="H1635" i="5"/>
  <c r="AB1646" i="5"/>
  <c r="AB1661" i="5"/>
  <c r="S1661" i="5"/>
  <c r="AB1678" i="5"/>
  <c r="AB1693" i="5"/>
  <c r="S1693" i="5"/>
  <c r="AB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10" i="5"/>
  <c r="J1910" i="5"/>
  <c r="H1910" i="5"/>
  <c r="I1910" i="5"/>
  <c r="F1910" i="5"/>
  <c r="X1910" i="5"/>
  <c r="R1942" i="5"/>
  <c r="J1942" i="5"/>
  <c r="I1942" i="5"/>
  <c r="H1942" i="5"/>
  <c r="F1942" i="5"/>
  <c r="X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X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X2137" i="5"/>
  <c r="R2137" i="5"/>
  <c r="J2137" i="5"/>
  <c r="I2137" i="5"/>
  <c r="H2137" i="5"/>
  <c r="S1808" i="5"/>
  <c r="AB1815" i="5"/>
  <c r="S1816" i="5"/>
  <c r="AB1820" i="5"/>
  <c r="S1823" i="5"/>
  <c r="S1835" i="5"/>
  <c r="AB1835" i="5"/>
  <c r="AB1840" i="5"/>
  <c r="X1943" i="5"/>
  <c r="R1943" i="5"/>
  <c r="J1943" i="5"/>
  <c r="I1943" i="5"/>
  <c r="H1943" i="5"/>
  <c r="F1943" i="5"/>
  <c r="X1994" i="5"/>
  <c r="R1994" i="5"/>
  <c r="J1994" i="5"/>
  <c r="I1994" i="5"/>
  <c r="H1994" i="5"/>
  <c r="F1994" i="5"/>
  <c r="AB2020" i="5"/>
  <c r="S2020" i="5"/>
  <c r="R2083" i="5"/>
  <c r="J2083" i="5"/>
  <c r="I2083" i="5"/>
  <c r="H2083" i="5"/>
  <c r="F2083" i="5"/>
  <c r="X2083" i="5"/>
  <c r="F1815" i="5"/>
  <c r="AB1825" i="5"/>
  <c r="X1835" i="5"/>
  <c r="X1842" i="5"/>
  <c r="R1842" i="5"/>
  <c r="J1842" i="5"/>
  <c r="X1846" i="5"/>
  <c r="R1846" i="5"/>
  <c r="J1846" i="5"/>
  <c r="H1846" i="5"/>
  <c r="X1850"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S1929" i="5"/>
  <c r="AB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X1907" i="5"/>
  <c r="J1907" i="5"/>
  <c r="X1911" i="5"/>
  <c r="J1911" i="5"/>
  <c r="X1915" i="5"/>
  <c r="J1915" i="5"/>
  <c r="X1919"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X2046" i="5"/>
  <c r="R2046" i="5"/>
  <c r="J2046" i="5"/>
  <c r="I2046" i="5"/>
  <c r="H2046" i="5"/>
  <c r="I2074" i="5"/>
  <c r="H2074" i="5"/>
  <c r="R2074" i="5"/>
  <c r="J2074" i="5"/>
  <c r="F2074" i="5"/>
  <c r="X1883" i="5"/>
  <c r="J1883" i="5"/>
  <c r="X1891" i="5"/>
  <c r="J1891" i="5"/>
  <c r="J1899" i="5"/>
  <c r="S1907" i="5"/>
  <c r="S1911" i="5"/>
  <c r="S1915" i="5"/>
  <c r="S1919" i="5"/>
  <c r="S1923" i="5"/>
  <c r="AB1923" i="5"/>
  <c r="S1944" i="5"/>
  <c r="X1947" i="5"/>
  <c r="R1947" i="5"/>
  <c r="J1947" i="5"/>
  <c r="X1970" i="5"/>
  <c r="R1970" i="5"/>
  <c r="J1970" i="5"/>
  <c r="I1970" i="5"/>
  <c r="H1970" i="5"/>
  <c r="AB1984" i="5"/>
  <c r="S1984" i="5"/>
  <c r="X2002" i="5"/>
  <c r="R2002" i="5"/>
  <c r="J2002" i="5"/>
  <c r="I2002" i="5"/>
  <c r="H2002" i="5"/>
  <c r="AB2016" i="5"/>
  <c r="S2016" i="5"/>
  <c r="J2034"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S1924" i="5"/>
  <c r="R1926" i="5"/>
  <c r="J1926" i="5"/>
  <c r="I1926" i="5"/>
  <c r="H1926" i="5"/>
  <c r="X1927" i="5"/>
  <c r="R1927" i="5"/>
  <c r="J1927" i="5"/>
  <c r="AB1944" i="5"/>
  <c r="X1958" i="5"/>
  <c r="AB1972" i="5"/>
  <c r="S1972" i="5"/>
  <c r="X1990" i="5"/>
  <c r="R1990" i="5"/>
  <c r="J1990" i="5"/>
  <c r="I1990" i="5"/>
  <c r="H1990" i="5"/>
  <c r="AB2004" i="5"/>
  <c r="S2004" i="5"/>
  <c r="X2022" i="5"/>
  <c r="R2022" i="5"/>
  <c r="J2022" i="5"/>
  <c r="I2022" i="5"/>
  <c r="H2022" i="5"/>
  <c r="AB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X1934" i="5"/>
  <c r="S1936" i="5"/>
  <c r="R1938" i="5"/>
  <c r="J1938" i="5"/>
  <c r="I1938" i="5"/>
  <c r="H1938" i="5"/>
  <c r="AB1945" i="5"/>
  <c r="AB1960" i="5"/>
  <c r="S1960" i="5"/>
  <c r="AB1973" i="5"/>
  <c r="X1978" i="5"/>
  <c r="R1978" i="5"/>
  <c r="J1978" i="5"/>
  <c r="I1978" i="5"/>
  <c r="H1978" i="5"/>
  <c r="AB1992" i="5"/>
  <c r="S1992" i="5"/>
  <c r="AB2005" i="5"/>
  <c r="X2010" i="5"/>
  <c r="R2010" i="5"/>
  <c r="AB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S1928" i="5"/>
  <c r="X1931" i="5"/>
  <c r="R1931" i="5"/>
  <c r="J1931" i="5"/>
  <c r="AB1937" i="5"/>
  <c r="S1941" i="5"/>
  <c r="F1947" i="5"/>
  <c r="AB1948" i="5"/>
  <c r="AB1950" i="5"/>
  <c r="AB1968" i="5"/>
  <c r="S1968" i="5"/>
  <c r="F1970" i="5"/>
  <c r="AB1981" i="5"/>
  <c r="X1986" i="5"/>
  <c r="R1986" i="5"/>
  <c r="J1986" i="5"/>
  <c r="I1986" i="5"/>
  <c r="H1986" i="5"/>
  <c r="AB2000" i="5"/>
  <c r="S2000" i="5"/>
  <c r="F2002" i="5"/>
  <c r="AB2013" i="5"/>
  <c r="X2018" i="5"/>
  <c r="R2018" i="5"/>
  <c r="J2018" i="5"/>
  <c r="I2018" i="5"/>
  <c r="H2018" i="5"/>
  <c r="AB2032" i="5"/>
  <c r="S2032" i="5"/>
  <c r="F2034" i="5"/>
  <c r="AB2045" i="5"/>
  <c r="S2053" i="5"/>
  <c r="X2055" i="5"/>
  <c r="S2061" i="5"/>
  <c r="X2063" i="5"/>
  <c r="R2071" i="5"/>
  <c r="J2071" i="5"/>
  <c r="I2071" i="5"/>
  <c r="H2071" i="5"/>
  <c r="AB2081" i="5"/>
  <c r="S2081" i="5"/>
  <c r="X2092"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X2120" i="5"/>
  <c r="R2151" i="5"/>
  <c r="J2151" i="5"/>
  <c r="I2151" i="5"/>
  <c r="H2151" i="5"/>
  <c r="F2151" i="5"/>
  <c r="X2151" i="5"/>
  <c r="AB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X2084" i="5"/>
  <c r="R2084"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S2169" i="5"/>
  <c r="AB2169" i="5"/>
  <c r="R2187" i="5"/>
  <c r="J2187" i="5"/>
  <c r="I2187" i="5"/>
  <c r="H2187" i="5"/>
  <c r="F2187" i="5"/>
  <c r="X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X2267" i="5"/>
  <c r="I2267" i="5"/>
  <c r="AB2050" i="5"/>
  <c r="AB2058" i="5"/>
  <c r="AB2066" i="5"/>
  <c r="AB2074" i="5"/>
  <c r="X2152" i="5"/>
  <c r="R2152" i="5"/>
  <c r="J2152" i="5"/>
  <c r="I2152" i="5"/>
  <c r="H2152" i="5"/>
  <c r="F2152" i="5"/>
  <c r="I2192" i="5"/>
  <c r="R2192" i="5"/>
  <c r="J2192" i="5"/>
  <c r="H2192" i="5"/>
  <c r="F2192" i="5"/>
  <c r="X2192" i="5"/>
  <c r="J2116" i="5"/>
  <c r="F2124" i="5"/>
  <c r="S2125" i="5"/>
  <c r="AB2125" i="5"/>
  <c r="R2127" i="5"/>
  <c r="J2127" i="5"/>
  <c r="I2127" i="5"/>
  <c r="H2127" i="5"/>
  <c r="J2129" i="5"/>
  <c r="F2141" i="5"/>
  <c r="X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S2149" i="5"/>
  <c r="S2166" i="5"/>
  <c r="H2173" i="5"/>
  <c r="H2177" i="5"/>
  <c r="F2177" i="5"/>
  <c r="X2177" i="5"/>
  <c r="S2178" i="5"/>
  <c r="X2190"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S2157" i="5"/>
  <c r="AB2162" i="5"/>
  <c r="AB2167" i="5"/>
  <c r="X2168" i="5"/>
  <c r="R2168" i="5"/>
  <c r="J2168" i="5"/>
  <c r="J2173" i="5"/>
  <c r="J2177" i="5"/>
  <c r="AB2182" i="5"/>
  <c r="H2189" i="5"/>
  <c r="F2189" i="5"/>
  <c r="X2189" i="5"/>
  <c r="S2192" i="5"/>
  <c r="AB2192" i="5"/>
  <c r="S2203" i="5"/>
  <c r="AB2219" i="5"/>
  <c r="AB2241" i="5"/>
  <c r="AB2280" i="5"/>
  <c r="S2311" i="5"/>
  <c r="AB2311" i="5"/>
  <c r="S2129" i="5"/>
  <c r="AB2134" i="5"/>
  <c r="AB2139" i="5"/>
  <c r="X2140" i="5"/>
  <c r="R2140" i="5"/>
  <c r="J2140" i="5"/>
  <c r="F2157" i="5"/>
  <c r="X2157" i="5"/>
  <c r="S2161" i="5"/>
  <c r="AB2166" i="5"/>
  <c r="AB2171" i="5"/>
  <c r="R2172" i="5"/>
  <c r="AB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X2129" i="5"/>
  <c r="S2133" i="5"/>
  <c r="AB2138" i="5"/>
  <c r="AB2143" i="5"/>
  <c r="X2144" i="5"/>
  <c r="R2144" i="5"/>
  <c r="J2144" i="5"/>
  <c r="F2161" i="5"/>
  <c r="X2161"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S2275" i="5"/>
  <c r="R2284" i="5"/>
  <c r="J2284" i="5"/>
  <c r="I2284" i="5"/>
  <c r="H2284" i="5"/>
  <c r="X2284" i="5"/>
  <c r="F2284" i="5"/>
  <c r="J2176" i="5"/>
  <c r="J2184" i="5"/>
  <c r="J2188" i="5"/>
  <c r="AB2198" i="5"/>
  <c r="X2198" i="5"/>
  <c r="AB2206" i="5"/>
  <c r="H2206" i="5"/>
  <c r="X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R2235" i="5"/>
  <c r="J2235" i="5"/>
  <c r="I2235" i="5"/>
  <c r="AB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AB2242" i="5"/>
  <c r="AB2253" i="5"/>
  <c r="R2259" i="5"/>
  <c r="J2259" i="5"/>
  <c r="I2259" i="5"/>
  <c r="AB2268" i="5"/>
  <c r="AB2284" i="5"/>
  <c r="X2294" i="5"/>
  <c r="R2294" i="5"/>
  <c r="J2294" i="5"/>
  <c r="I2294" i="5"/>
  <c r="H2294" i="5"/>
  <c r="X2298" i="5"/>
  <c r="F2298" i="5"/>
  <c r="R2298" i="5"/>
  <c r="J2298" i="5"/>
  <c r="I2298" i="5"/>
  <c r="R2306" i="5"/>
  <c r="S2224" i="5"/>
  <c r="X2235"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X2347" i="5"/>
  <c r="R2347" i="5"/>
  <c r="F2347" i="5"/>
  <c r="AB2262" i="5"/>
  <c r="R2276" i="5"/>
  <c r="X2276" i="5"/>
  <c r="J2276" i="5"/>
  <c r="H2276" i="5"/>
  <c r="I2287" i="5"/>
  <c r="R2287" i="5"/>
  <c r="J2287" i="5"/>
  <c r="H2287" i="5"/>
  <c r="X2287" i="5"/>
  <c r="S2303" i="5"/>
  <c r="I2319" i="5"/>
  <c r="H2319" i="5"/>
  <c r="F2319" i="5"/>
  <c r="R2319" i="5"/>
  <c r="J2319" i="5"/>
  <c r="X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X2312" i="5"/>
  <c r="S2318" i="5"/>
  <c r="AB2347" i="5"/>
  <c r="F2359" i="5"/>
  <c r="R2359" i="5"/>
  <c r="J2359" i="5"/>
  <c r="I2359" i="5"/>
  <c r="H2359" i="5"/>
  <c r="X2359" i="5"/>
  <c r="J2373" i="5"/>
  <c r="H2373" i="5"/>
  <c r="R2373" i="5"/>
  <c r="I2373" i="5"/>
  <c r="X2373" i="5"/>
  <c r="F2373" i="5"/>
  <c r="AB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R2336" i="5"/>
  <c r="J2336" i="5"/>
  <c r="I2336" i="5"/>
  <c r="X2336" i="5"/>
  <c r="S2387" i="5"/>
  <c r="S2267" i="5"/>
  <c r="S2274" i="5"/>
  <c r="S2281" i="5"/>
  <c r="X2296" i="5"/>
  <c r="X2301" i="5"/>
  <c r="R2301" i="5"/>
  <c r="H2301" i="5"/>
  <c r="X2307" i="5"/>
  <c r="H2312" i="5"/>
  <c r="F2313" i="5"/>
  <c r="AB2339" i="5"/>
  <c r="S2339" i="5"/>
  <c r="AB2342" i="5"/>
  <c r="AB2382" i="5"/>
  <c r="S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X2365" i="5"/>
  <c r="AB2373" i="5"/>
  <c r="S2373" i="5"/>
  <c r="X2378"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X2387" i="5"/>
  <c r="AB2389" i="5"/>
  <c r="S2389" i="5"/>
  <c r="F2393" i="5"/>
  <c r="X2393" i="5"/>
  <c r="R2393" i="5"/>
  <c r="J2393" i="5"/>
  <c r="I2393" i="5"/>
  <c r="H2393" i="5"/>
  <c r="AB2415" i="5"/>
  <c r="D14" i="6"/>
  <c r="AB2403" i="5"/>
  <c r="R2419" i="5"/>
  <c r="J2419" i="5"/>
  <c r="I2419" i="5"/>
  <c r="H2419" i="5"/>
  <c r="F2419" i="5"/>
  <c r="X2419" i="5"/>
  <c r="R2444" i="5"/>
  <c r="J2444" i="5"/>
  <c r="I2444" i="5"/>
  <c r="H2444" i="5"/>
  <c r="F2444" i="5"/>
  <c r="X2444" i="5"/>
  <c r="J2459" i="5"/>
  <c r="I2459" i="5"/>
  <c r="R2459" i="5"/>
  <c r="H2459" i="5"/>
  <c r="F2459" i="5"/>
  <c r="X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X2407" i="5"/>
  <c r="F2411" i="5"/>
  <c r="X2412" i="5"/>
  <c r="R2412" i="5"/>
  <c r="J2412" i="5"/>
  <c r="I2412" i="5"/>
  <c r="F2412" i="5"/>
  <c r="AB2422" i="5"/>
  <c r="S2422" i="5"/>
  <c r="J2448" i="5"/>
  <c r="I2448" i="5"/>
  <c r="H2448" i="5"/>
  <c r="F2448" i="5"/>
  <c r="X2448" i="5"/>
  <c r="R2448" i="5"/>
  <c r="J2355"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X2474" i="5"/>
  <c r="F2474" i="5"/>
  <c r="S2478" i="5"/>
  <c r="AB2478" i="5"/>
  <c r="S2401" i="5"/>
  <c r="AB2406" i="5"/>
  <c r="AB2407" i="5"/>
  <c r="AB2414" i="5"/>
  <c r="X2424" i="5"/>
  <c r="R2424" i="5"/>
  <c r="J2424" i="5"/>
  <c r="I2424" i="5"/>
  <c r="AB2443" i="5"/>
  <c r="S2443" i="5"/>
  <c r="AB2467" i="5"/>
  <c r="S2467" i="5"/>
  <c r="R2472" i="5"/>
  <c r="I2472" i="5"/>
  <c r="H2472" i="5"/>
  <c r="F2472" i="5"/>
  <c r="X2472" i="5"/>
  <c r="S2405" i="5"/>
  <c r="AB2419" i="5"/>
  <c r="AB2426" i="5"/>
  <c r="S2452" i="5"/>
  <c r="AB2452" i="5"/>
  <c r="J2455" i="5"/>
  <c r="I2455" i="5"/>
  <c r="X2455" i="5"/>
  <c r="R2455" i="5"/>
  <c r="H2455" i="5"/>
  <c r="J2475" i="5"/>
  <c r="I2475" i="5"/>
  <c r="R2475" i="5"/>
  <c r="H2475" i="5"/>
  <c r="F2475" i="5"/>
  <c r="X2475" i="5"/>
  <c r="AB2486" i="5"/>
  <c r="S2486" i="5"/>
  <c r="S2495" i="5"/>
  <c r="F2381" i="5"/>
  <c r="X2381" i="5"/>
  <c r="F2389" i="5"/>
  <c r="X2389" i="5"/>
  <c r="AB2431" i="5"/>
  <c r="F2455" i="5"/>
  <c r="H2481" i="5"/>
  <c r="I2481" i="5"/>
  <c r="F2481" i="5"/>
  <c r="X2481" i="5"/>
  <c r="R2481" i="5"/>
  <c r="J2481" i="5"/>
  <c r="AB2390" i="5"/>
  <c r="AB2411" i="5"/>
  <c r="X2411" i="5"/>
  <c r="AB2418" i="5"/>
  <c r="X2428" i="5"/>
  <c r="R2428" i="5"/>
  <c r="J2428" i="5"/>
  <c r="I2428" i="5"/>
  <c r="S2436" i="5"/>
  <c r="AB2436" i="5"/>
  <c r="H2446" i="5"/>
  <c r="R2446" i="5"/>
  <c r="J2446" i="5"/>
  <c r="F2446" i="5"/>
  <c r="X2446" i="5"/>
  <c r="AB2484" i="5"/>
  <c r="S2484" i="5"/>
  <c r="AB2430" i="5"/>
  <c r="J2435" i="5"/>
  <c r="R2435" i="5"/>
  <c r="I2435" i="5"/>
  <c r="H2435" i="5"/>
  <c r="S2440" i="5"/>
  <c r="AB2440" i="5"/>
  <c r="J2501" i="5"/>
  <c r="I2501" i="5"/>
  <c r="H2501" i="5"/>
  <c r="R2501" i="5"/>
  <c r="F2501" i="5"/>
  <c r="J2463" i="5"/>
  <c r="I2463" i="5"/>
  <c r="X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X2437" i="5"/>
  <c r="F2441" i="5"/>
  <c r="J2441" i="5"/>
  <c r="I2441" i="5"/>
  <c r="H2441" i="5"/>
  <c r="AB2459" i="5"/>
  <c r="F2496" i="5"/>
  <c r="R2496" i="5"/>
  <c r="J2496" i="5"/>
  <c r="I2496" i="5"/>
  <c r="H2496" i="5"/>
  <c r="S2500" i="5"/>
  <c r="F64" i="6"/>
  <c r="H64" i="6"/>
  <c r="G5" i="6"/>
  <c r="H5" i="6"/>
  <c r="H6" i="6"/>
  <c r="X2432" i="5"/>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F2480" i="5"/>
  <c r="X2480" i="5"/>
  <c r="R2491" i="5"/>
  <c r="J2491" i="5"/>
  <c r="S2503" i="5"/>
  <c r="S2476" i="5"/>
  <c r="AB2481" i="5"/>
  <c r="X248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149" i="5"/>
  <c r="S490" i="5"/>
  <c r="S510" i="5"/>
  <c r="S146" i="5"/>
  <c r="S192" i="5"/>
  <c r="S202" i="5"/>
  <c r="S166" i="5"/>
  <c r="S246" i="5"/>
  <c r="S343" i="5"/>
  <c r="S396" i="5"/>
  <c r="S400" i="5"/>
  <c r="S408" i="5"/>
  <c r="S371" i="5"/>
  <c r="S436" i="5"/>
  <c r="S427" i="5"/>
  <c r="S451" i="5"/>
  <c r="S547" i="5"/>
  <c r="S376" i="5"/>
  <c r="S348" i="5"/>
  <c r="S538" i="5"/>
  <c r="S168" i="5"/>
  <c r="S122" i="5"/>
  <c r="S176" i="5"/>
  <c r="S360" i="5"/>
  <c r="S218" i="5"/>
  <c r="S294" i="5"/>
  <c r="S416" i="5"/>
  <c r="S431" i="5"/>
  <c r="S559" i="5"/>
  <c r="S509" i="5"/>
  <c r="S105" i="5"/>
  <c r="S340" i="5"/>
  <c r="S160" i="5"/>
  <c r="S170" i="5"/>
  <c r="S112" i="5"/>
  <c r="S144" i="5"/>
  <c r="S134" i="5"/>
  <c r="S266" i="5"/>
  <c r="S274" i="5"/>
  <c r="S387" i="5"/>
  <c r="S428" i="5"/>
  <c r="S448" i="5"/>
  <c r="S456" i="5"/>
  <c r="S435" i="5"/>
  <c r="S189" i="5"/>
  <c r="S228" i="5"/>
  <c r="S236" i="5"/>
  <c r="S224" i="5"/>
  <c r="S178" i="5"/>
  <c r="S104" i="5"/>
  <c r="S136" i="5"/>
  <c r="S158" i="5"/>
  <c r="S118" i="5"/>
  <c r="S182" i="5"/>
  <c r="S130" i="5"/>
  <c r="S19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142" i="5"/>
  <c r="S174" i="5"/>
  <c r="S154" i="5"/>
  <c r="S156" i="5"/>
  <c r="S363" i="5"/>
  <c r="S303" i="5"/>
  <c r="S391" i="5"/>
  <c r="S347" i="5"/>
  <c r="S432" i="5"/>
  <c r="S443" i="5"/>
  <c r="S583" i="5"/>
  <c r="S234" i="5"/>
  <c r="S270" i="5"/>
  <c r="S290" i="5"/>
  <c r="S395" i="5"/>
  <c r="S399" i="5"/>
  <c r="S404" i="5"/>
  <c r="S412" i="5"/>
  <c r="S452" i="5"/>
  <c r="S419" i="5"/>
  <c r="S447" i="5"/>
  <c r="S209" i="5"/>
  <c r="S124" i="5"/>
  <c r="S384" i="5"/>
  <c r="S226" i="5"/>
  <c r="S254" i="5"/>
  <c r="S262" i="5"/>
  <c r="S282" i="5"/>
  <c r="S392" i="5"/>
  <c r="S379" i="5"/>
  <c r="S424" i="5"/>
  <c r="S444" i="5"/>
  <c r="S423" i="5"/>
  <c r="S469" i="5"/>
  <c r="S460" i="5"/>
  <c r="S493"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7" i="5"/>
  <c r="X503" i="5"/>
  <c r="X502" i="5"/>
  <c r="X337" i="5"/>
  <c r="X120" i="5"/>
  <c r="X322" i="5"/>
  <c r="X359" i="5"/>
  <c r="X482" i="5"/>
  <c r="X325" i="5"/>
  <c r="X309" i="5"/>
  <c r="X145" i="5"/>
  <c r="X487" i="5"/>
  <c r="X513" i="5"/>
  <c r="X497" i="5"/>
  <c r="X481" i="5"/>
  <c r="X557" i="5"/>
  <c r="X554" i="5"/>
  <c r="X534" i="5"/>
  <c r="X229" i="5"/>
  <c r="X21" i="5"/>
  <c r="X148" i="5"/>
  <c r="X529" i="5"/>
  <c r="X386" i="5"/>
  <c r="X121" i="5"/>
  <c r="X545" i="5"/>
  <c r="X558" i="5"/>
  <c r="S531" i="5"/>
  <c r="X335" i="5"/>
  <c r="X355" i="5"/>
  <c r="S355" i="5"/>
  <c r="X317" i="5"/>
  <c r="X153" i="5"/>
  <c r="X213" i="5"/>
  <c r="X20" i="5"/>
  <c r="X232" i="5"/>
  <c r="X69" i="5"/>
  <c r="X328" i="5"/>
  <c r="X97" i="5"/>
  <c r="X240" i="5"/>
  <c r="X300" i="5"/>
  <c r="X197" i="5"/>
  <c r="X133" i="5"/>
  <c r="X233" i="5"/>
  <c r="X173" i="5"/>
  <c r="X352" i="5"/>
  <c r="X34" i="5"/>
  <c r="S342" i="5"/>
  <c r="X157" i="5"/>
  <c r="X330" i="5"/>
  <c r="X245" i="5"/>
  <c r="X113" i="5"/>
  <c r="X332" i="5"/>
  <c r="X81" i="5"/>
  <c r="X450" i="5"/>
  <c r="X77" i="5"/>
  <c r="X334" i="5"/>
  <c r="X281" i="5"/>
  <c r="X205" i="5"/>
  <c r="X161" i="5"/>
  <c r="X324" i="5"/>
  <c r="X38" i="5"/>
  <c r="X137" i="5"/>
  <c r="X141" i="5"/>
  <c r="X125" i="5"/>
  <c r="X216" i="5"/>
  <c r="X277" i="5"/>
  <c r="X181" i="5"/>
  <c r="X217" i="5"/>
  <c r="X85" i="5"/>
  <c r="X201" i="5"/>
  <c r="X368" i="5"/>
  <c r="X46" i="5"/>
  <c r="X314" i="5"/>
  <c r="S314" i="5"/>
  <c r="X95" i="5"/>
  <c r="X48" i="5"/>
  <c r="X22" i="5"/>
  <c r="X326" i="5"/>
  <c r="X117" i="5"/>
  <c r="X310" i="5"/>
  <c r="X252" i="5"/>
  <c r="X54" i="5"/>
  <c r="X50" i="5"/>
  <c r="X316" i="5"/>
  <c r="X65" i="5"/>
  <c r="X372" i="5"/>
  <c r="X61" i="5"/>
  <c r="X356" i="5"/>
  <c r="S356" i="5"/>
  <c r="X89" i="5"/>
  <c r="X129" i="5"/>
  <c r="X382" i="5"/>
  <c r="S382" i="5"/>
  <c r="X312" i="5"/>
  <c r="X91" i="5"/>
  <c r="X75" i="5"/>
  <c r="X44" i="5"/>
  <c r="X249" i="5"/>
  <c r="X318" i="5"/>
  <c r="X241" i="5"/>
  <c r="X344" i="5"/>
  <c r="X284" i="5"/>
  <c r="X320" i="5"/>
  <c r="X248" i="5"/>
  <c r="X308" i="5"/>
  <c r="C12" i="6"/>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R745" i="5"/>
  <c r="F261" i="5"/>
  <c r="F766" i="5"/>
  <c r="H745" i="5"/>
  <c r="H261" i="5"/>
  <c r="H2324" i="5"/>
  <c r="R1328" i="5"/>
  <c r="H561" i="5"/>
  <c r="F462" i="5"/>
  <c r="R1203" i="5"/>
  <c r="H573" i="5"/>
  <c r="I561" i="5"/>
  <c r="F1664" i="5"/>
  <c r="J1203" i="5"/>
  <c r="I573" i="5"/>
  <c r="J561" i="5"/>
  <c r="J296" i="5"/>
  <c r="I261" i="5"/>
  <c r="J871" i="5"/>
  <c r="F561"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R86" i="5"/>
  <c r="J1841" i="5"/>
  <c r="H1695" i="5"/>
  <c r="X1316" i="5"/>
  <c r="J1085" i="5"/>
  <c r="I523" i="5"/>
  <c r="R438" i="5"/>
  <c r="I292"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X2324" i="5"/>
  <c r="H2011" i="5"/>
  <c r="F639" i="5"/>
  <c r="J206"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R70"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F200" i="5"/>
  <c r="R1054" i="5"/>
  <c r="I890" i="5"/>
  <c r="H866" i="5"/>
  <c r="R711" i="5"/>
  <c r="R426" i="5"/>
  <c r="J193" i="5"/>
  <c r="R607" i="5"/>
  <c r="J711" i="5"/>
  <c r="X2464" i="5"/>
  <c r="J2464" i="5"/>
  <c r="F1695" i="5"/>
  <c r="I2204" i="5"/>
  <c r="R2204" i="5"/>
  <c r="J2204" i="5"/>
  <c r="H2204" i="5"/>
  <c r="F2204" i="5"/>
  <c r="X2204" i="5"/>
  <c r="X639" i="5"/>
  <c r="R639" i="5"/>
  <c r="J1066" i="5"/>
  <c r="H1066" i="5"/>
  <c r="X671"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F914" i="5"/>
  <c r="H711" i="5"/>
  <c r="H426" i="5"/>
  <c r="H193" i="5"/>
  <c r="I2212" i="5"/>
  <c r="R2212" i="5"/>
  <c r="J2212" i="5"/>
  <c r="H2212" i="5"/>
  <c r="F2212" i="5"/>
  <c r="J2380" i="5"/>
  <c r="I2380" i="5"/>
  <c r="X2380" i="5"/>
  <c r="J1308" i="5"/>
  <c r="I1308" i="5"/>
  <c r="J1324" i="5"/>
  <c r="F1324" i="5"/>
  <c r="R43" i="5"/>
  <c r="R90"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R103" i="5"/>
  <c r="D74" i="4"/>
  <c r="D37" i="4"/>
  <c r="D61" i="4"/>
  <c r="D43" i="4"/>
  <c r="D49" i="4"/>
  <c r="D31" i="4"/>
  <c r="D67" i="4"/>
  <c r="D55" i="4"/>
  <c r="A17" i="6"/>
  <c r="B35" i="4"/>
  <c r="A22" i="6"/>
  <c r="B46" i="6"/>
  <c r="G46" i="6"/>
  <c r="B26" i="6"/>
  <c r="G26" i="6"/>
  <c r="G21" i="6"/>
  <c r="H21"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61" i="4"/>
  <c r="G31" i="4"/>
  <c r="G49" i="4"/>
  <c r="G43" i="4"/>
  <c r="G37" i="4"/>
  <c r="G67" i="4"/>
  <c r="G74" i="4"/>
  <c r="G55"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c r="B51" i="4"/>
  <c r="A35" i="6"/>
  <c r="B69" i="4"/>
  <c r="A50" i="6"/>
  <c r="B63" i="4"/>
  <c r="A45" i="6"/>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A24" i="6"/>
  <c r="B68" i="4"/>
  <c r="A49" i="6"/>
  <c r="B62" i="4"/>
  <c r="A44" i="6"/>
  <c r="B50" i="4"/>
  <c r="A34" i="6"/>
  <c r="B56" i="4"/>
  <c r="A39" i="6"/>
  <c r="J2486" i="5"/>
  <c r="I2486" i="5"/>
  <c r="X2486" i="5"/>
  <c r="R2486" i="5"/>
  <c r="H2486" i="5"/>
  <c r="F2486" i="5"/>
  <c r="H2466" i="5"/>
  <c r="R2466" i="5"/>
  <c r="J2466" i="5"/>
  <c r="I2466" i="5"/>
  <c r="F2466" i="5"/>
  <c r="X2466" i="5"/>
  <c r="D64" i="6"/>
  <c r="C64" i="6"/>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c r="B65" i="4"/>
  <c r="A47" i="6"/>
  <c r="B71" i="4"/>
  <c r="A52" i="6"/>
  <c r="B59" i="4"/>
  <c r="A42" i="6"/>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R99" i="5"/>
  <c r="J311" i="5"/>
  <c r="F311" i="5"/>
  <c r="R311" i="5"/>
  <c r="I311" i="5"/>
  <c r="H311" i="5"/>
  <c r="J187" i="5"/>
  <c r="H187" i="5"/>
  <c r="F187" i="5"/>
  <c r="R187" i="5"/>
  <c r="I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c r="B52" i="4"/>
  <c r="A36" i="6"/>
  <c r="B58" i="4"/>
  <c r="A41" i="6"/>
  <c r="B64" i="4"/>
  <c r="A46" i="6"/>
  <c r="A14" i="6"/>
  <c r="B32" i="4"/>
  <c r="A19" i="6"/>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372" i="5"/>
  <c r="S129" i="5"/>
  <c r="S498" i="5"/>
  <c r="S454" i="5"/>
  <c r="S494" i="5"/>
  <c r="S507" i="5"/>
  <c r="S383" i="5"/>
  <c r="S522" i="5"/>
  <c r="S331" i="5"/>
  <c r="S534" i="5"/>
  <c r="S475" i="5"/>
  <c r="S335" i="5"/>
  <c r="S213" i="5"/>
  <c r="S328" i="5"/>
  <c r="S197" i="5"/>
  <c r="S370" i="5"/>
  <c r="S113" i="5"/>
  <c r="S350" i="5"/>
  <c r="S230" i="5"/>
  <c r="S161" i="5"/>
  <c r="S285" i="5"/>
  <c r="S269" i="5"/>
  <c r="S132" i="5"/>
  <c r="S237" i="5"/>
  <c r="S108" i="5"/>
  <c r="S244" i="5"/>
  <c r="S491" i="5"/>
  <c r="S321" i="5"/>
  <c r="S455" i="5"/>
  <c r="S375" i="5"/>
  <c r="S503" i="5"/>
  <c r="S322" i="5"/>
  <c r="S482" i="5"/>
  <c r="S487" i="5"/>
  <c r="S589" i="5"/>
  <c r="S367" i="5"/>
  <c r="S529" i="5"/>
  <c r="S479" i="5"/>
  <c r="S233" i="5"/>
  <c r="S184" i="5"/>
  <c r="S289" i="5"/>
  <c r="S181" i="5"/>
  <c r="S109" i="5"/>
  <c r="S530" i="5"/>
  <c r="S398" i="5"/>
  <c r="S249" i="5"/>
  <c r="S344" i="5"/>
  <c r="S320" i="5"/>
  <c r="S527" i="5"/>
  <c r="S140" i="5"/>
  <c r="S515" i="5"/>
  <c r="S593" i="5"/>
  <c r="S133" i="5"/>
  <c r="S506" i="5"/>
  <c r="S157" i="5"/>
  <c r="S332" i="5"/>
  <c r="S450" i="5"/>
  <c r="S334" i="5"/>
  <c r="S204" i="5"/>
  <c r="S125" i="5"/>
  <c r="S152" i="5"/>
  <c r="S165" i="5"/>
  <c r="S117" i="5"/>
  <c r="S316" i="5"/>
  <c r="S581" i="5"/>
  <c r="S499" i="5"/>
  <c r="S346" i="5"/>
  <c r="S511" i="5"/>
  <c r="S220" i="5"/>
  <c r="S502" i="5"/>
  <c r="S477" i="5"/>
  <c r="S325" i="5"/>
  <c r="S513" i="5"/>
  <c r="S557" i="5"/>
  <c r="S229" i="5"/>
  <c r="S386" i="5"/>
  <c r="S558" i="5"/>
  <c r="S486" i="5"/>
  <c r="S550" i="5"/>
  <c r="S293" i="5"/>
  <c r="S169" i="5"/>
  <c r="S137" i="5"/>
  <c r="S201" i="5"/>
  <c r="S518" i="5"/>
  <c r="S208" i="5"/>
  <c r="S252" i="5"/>
  <c r="S257" i="5"/>
  <c r="S138" i="5"/>
  <c r="S318" i="5"/>
  <c r="S248" i="5"/>
  <c r="S546" i="5"/>
  <c r="S272" i="5"/>
  <c r="S543" i="5"/>
  <c r="S525" i="5"/>
  <c r="S317" i="5"/>
  <c r="S232" i="5"/>
  <c r="S240" i="5"/>
  <c r="S172" i="5"/>
  <c r="S173" i="5"/>
  <c r="S378" i="5"/>
  <c r="S330" i="5"/>
  <c r="S281" i="5"/>
  <c r="S273" i="5"/>
  <c r="S216" i="5"/>
  <c r="S217" i="5"/>
  <c r="S106" i="5"/>
  <c r="S284" i="5"/>
  <c r="S265" i="5"/>
  <c r="S539" i="5"/>
  <c r="S519" i="5"/>
  <c r="S185" i="5"/>
  <c r="S549" i="5"/>
  <c r="S164" i="5"/>
  <c r="S337" i="5"/>
  <c r="S535" i="5"/>
  <c r="S309" i="5"/>
  <c r="S497" i="5"/>
  <c r="S121" i="5"/>
  <c r="S483" i="5"/>
  <c r="S470" i="5"/>
  <c r="S297" i="5"/>
  <c r="S141" i="5"/>
  <c r="S514" i="5"/>
  <c r="S288" i="5"/>
  <c r="S180" i="5"/>
  <c r="S312" i="5"/>
  <c r="S241" i="5"/>
  <c r="S306" i="5"/>
  <c r="S336" i="5"/>
  <c r="S554" i="5"/>
  <c r="S569" i="5"/>
  <c r="S153" i="5"/>
  <c r="S300" i="5"/>
  <c r="S245" i="5"/>
  <c r="S253" i="5"/>
  <c r="S205" i="5"/>
  <c r="S324" i="5"/>
  <c r="S526" i="5"/>
  <c r="S368" i="5"/>
  <c r="S380" i="5"/>
  <c r="S308"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3"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338" i="5"/>
  <c r="S369" i="5"/>
  <c r="S516" i="5"/>
  <c r="S203" i="5"/>
  <c r="S422" i="5"/>
  <c r="S107" i="5"/>
  <c r="S167" i="5"/>
  <c r="S307" i="5"/>
  <c r="S207" i="5"/>
  <c r="S287" i="5"/>
  <c r="S474" i="5"/>
  <c r="S235" i="5"/>
  <c r="S528" i="5"/>
  <c r="S333" i="5"/>
  <c r="S305" i="5"/>
  <c r="S457" i="5"/>
  <c r="S385" i="5"/>
  <c r="S533" i="5"/>
  <c r="S329" i="5"/>
  <c r="S261" i="5"/>
  <c r="S586" i="5"/>
  <c r="S155" i="5"/>
  <c r="S123" i="5"/>
  <c r="S259" i="5"/>
  <c r="S553" i="5"/>
  <c r="S508" i="5"/>
  <c r="S200" i="5"/>
  <c r="S521" i="5"/>
  <c r="S280" i="5"/>
  <c r="S564" i="5"/>
  <c r="S327" i="5"/>
  <c r="S446" i="5"/>
  <c r="S480" i="5"/>
  <c r="S199" i="5"/>
  <c r="S366" i="5"/>
  <c r="S267" i="5"/>
  <c r="S591" i="5"/>
  <c r="S437" i="5"/>
  <c r="S544" i="5"/>
  <c r="S390" i="5"/>
  <c r="S449" i="5"/>
  <c r="S183" i="5"/>
  <c r="S188" i="5"/>
  <c r="S441" i="5"/>
  <c r="S135" i="5"/>
  <c r="S271" i="5"/>
  <c r="S414"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62" i="5"/>
  <c r="S171" i="5"/>
  <c r="S210" i="5"/>
  <c r="S473" i="5"/>
  <c r="S584" i="5"/>
  <c r="S582" i="5"/>
  <c r="S147" i="5"/>
  <c r="S587" i="5"/>
  <c r="S488" i="5"/>
  <c r="S592"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<sst xmlns="http://schemas.openxmlformats.org/spreadsheetml/2006/main" count="23097" uniqueCount="15867">
  <si>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</si>
  <si>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</si>
  <si>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</si>
  <si>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</si>
  <si>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</si>
  <si>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</si>
  <si>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</si>
  <si>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</si>
  <si>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</si>
  <si>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</si>
  <si>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</si>
  <si>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</si>
  <si>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</si>
  <si>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</si>
  <si>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</si>
  <si>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</si>
  <si>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</si>
  <si>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</si>
  <si>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</si>
  <si>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</si>
  <si>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</si>
  <si>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</si>
  <si>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</si>
  <si>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</si>
  <si>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</si>
  <si>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</si>
  <si>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</si>
  <si>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</si>
  <si>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</si>
  <si>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</si>
  <si>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</si>
  <si>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</si>
  <si>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</si>
  <si>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</si>
  <si>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</si>
  <si>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</si>
  <si>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</si>
  <si>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</si>
  <si>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</si>
  <si>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</si>
  <si>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</si>
  <si>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</si>
  <si>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</si>
  <si>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</si>
  <si>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</si>
  <si>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</si>
  <si>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</si>
  <si>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</si>
  <si>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</si>
  <si>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</si>
  <si>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</si>
  <si>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</si>
  <si>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</si>
  <si>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</si>
  <si>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</si>
  <si>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</si>
  <si>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</si>
  <si>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</si>
  <si>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</si>
  <si>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</si>
  <si>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</si>
  <si>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</si>
  <si>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</si>
  <si>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</si>
  <si>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</si>
  <si>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</si>
  <si>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</si>
  <si>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</si>
  <si>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</si>
  <si>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</si>
  <si>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</si>
  <si>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</si>
  <si>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</si>
  <si>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</si>
  <si>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</si>
  <si>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</si>
  <si>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</si>
  <si>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</si>
  <si>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</si>
  <si>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</si>
  <si>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</si>
  <si>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</si>
  <si>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</si>
  <si>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</si>
  <si>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</si>
  <si>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</si>
  <si>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</si>
  <si>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</si>
  <si>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</si>
  <si>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</si>
  <si>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</si>
  <si>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</si>
  <si>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</si>
  <si>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</si>
  <si>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</si>
  <si>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</si>
  <si>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</si>
  <si>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</si>
  <si>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</si>
  <si>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</si>
  <si>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</si>
  <si>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</si>
  <si>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</si>
  <si>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</si>
  <si>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</si>
  <si>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</si>
  <si>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</si>
  <si>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</si>
  <si>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</si>
  <si>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</si>
  <si>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</si>
  <si>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</si>
  <si>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</si>
  <si>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</si>
  <si>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</si>
  <si>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</si>
  <si>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</si>
  <si>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</si>
  <si>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</si>
  <si>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</si>
  <si>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</si>
  <si>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</si>
  <si>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</si>
  <si>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</si>
  <si>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</si>
  <si>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</si>
  <si>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</si>
  <si>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</si>
  <si>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</si>
  <si>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</si>
  <si>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</si>
  <si>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</si>
  <si>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</si>
  <si>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</si>
  <si>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</si>
  <si>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</si>
  <si>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</si>
  <si>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</si>
  <si>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</si>
  <si>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</si>
  <si>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</si>
  <si>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</si>
  <si>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</si>
  <si>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</si>
  <si>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</si>
  <si>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</si>
  <si>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</si>
  <si>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</si>
  <si>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</si>
  <si>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</si>
  <si>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</si>
  <si>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</si>
  <si>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</si>
  <si>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</si>
  <si>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</si>
  <si>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</si>
  <si>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</si>
  <si>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</si>
  <si>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</si>
  <si>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</si>
  <si>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</si>
  <si>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</si>
  <si>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</si>
  <si>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</si>
  <si>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</si>
  <si>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</si>
  <si>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</si>
  <si>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</si>
  <si>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</si>
  <si>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</si>
  <si>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</si>
  <si>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</si>
  <si>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</si>
  <si>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</si>
  <si>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</si>
  <si>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</si>
  <si>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</si>
  <si>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</si>
  <si>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</si>
  <si>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</si>
  <si>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</si>
  <si>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</si>
  <si>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</si>
  <si>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</si>
  <si>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</si>
  <si>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</si>
  <si>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</si>
  <si>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</si>
  <si>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</si>
  <si>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</si>
  <si>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</si>
  <si>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</si>
  <si>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</si>
  <si>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</si>
  <si>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</si>
  <si>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</si>
  <si>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</si>
  <si>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</si>
  <si>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</si>
  <si>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</si>
  <si>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</si>
  <si>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</si>
  <si>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</si>
  <si>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</si>
  <si>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</si>
  <si>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</si>
  <si>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</si>
  <si>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</si>
  <si>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</si>
  <si>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</si>
  <si>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</si>
  <si>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</si>
  <si>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</si>
  <si>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</si>
  <si>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</si>
  <si>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</si>
  <si>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</si>
  <si>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</si>
  <si>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</si>
  <si>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</si>
  <si>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</si>
  <si>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</si>
  <si>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</si>
  <si>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</si>
  <si>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</si>
  <si>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</si>
  <si>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</si>
  <si>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</si>
  <si>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</si>
  <si>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</si>
  <si>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</si>
  <si>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</si>
  <si>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</si>
  <si>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</si>
  <si>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</si>
  <si>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</si>
  <si>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</si>
  <si>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</si>
  <si>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</si>
  <si>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</si>
  <si>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</si>
  <si>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</si>
  <si>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</si>
  <si>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</si>
  <si>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</si>
  <si>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</si>
  <si>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</si>
  <si>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</si>
  <si>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</si>
  <si>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</si>
  <si>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</si>
  <si>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</si>
  <si>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</si>
  <si>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</si>
  <si>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</si>
  <si>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</si>
  <si>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</si>
  <si>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</si>
  <si>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</si>
  <si>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</si>
  <si>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</si>
  <si>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</si>
  <si>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</si>
  <si>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</si>
  <si>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</si>
  <si>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</si>
  <si>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</si>
  <si>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</si>
  <si>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</si>
  <si>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</si>
  <si>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</si>
  <si>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</si>
  <si>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</si>
  <si>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</si>
  <si>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</si>
  <si>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</si>
  <si>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</si>
  <si>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</si>
  <si>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</si>
  <si>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</si>
  <si>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</si>
  <si>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</si>
  <si>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</si>
  <si>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</si>
  <si>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</si>
  <si>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</si>
  <si>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</si>
  <si>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</si>
  <si>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</si>
  <si>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</si>
  <si>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</si>
  <si>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</si>
  <si>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</si>
  <si>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</si>
  <si>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</si>
  <si>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</si>
  <si>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</si>
  <si>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</si>
  <si>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</si>
  <si>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</si>
  <si>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</si>
  <si>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</si>
  <si>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</si>
  <si>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</si>
  <si>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</si>
  <si>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</si>
  <si>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</si>
  <si>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</si>
  <si>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</si>
  <si>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</si>
  <si>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</si>
  <si>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</si>
  <si>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</si>
  <si>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</si>
  <si>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</si>
  <si>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</si>
  <si>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</si>
  <si>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</si>
  <si>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</si>
  <si>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</si>
  <si>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</si>
  <si>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</si>
  <si>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</si>
  <si>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</si>
  <si>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</si>
  <si>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</si>
  <si>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</si>
  <si>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</si>
  <si>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</si>
  <si>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</si>
  <si>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</si>
  <si>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</si>
  <si>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</si>
  <si>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</si>
  <si>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</si>
  <si>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</si>
  <si>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</si>
  <si>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</si>
  <si>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</si>
  <si>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</si>
  <si>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</si>
  <si>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</si>
  <si>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</si>
  <si>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</si>
  <si>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</si>
  <si>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</si>
  <si>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</si>
  <si>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</si>
  <si>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</si>
  <si>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</si>
  <si>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</si>
  <si>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</si>
  <si>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</si>
  <si>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</si>
  <si>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</si>
  <si>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</si>
  <si>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</si>
  <si>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</si>
  <si>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</si>
  <si>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</si>
  <si>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</si>
  <si>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</si>
  <si>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</si>
  <si>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</si>
  <si>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</si>
  <si>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</si>
  <si>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</si>
  <si>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</si>
  <si>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</si>
  <si>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</si>
  <si>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</si>
  <si>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</si>
  <si>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</si>
  <si>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</si>
  <si>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</si>
  <si>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</si>
  <si>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</si>
  <si>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</si>
  <si>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</si>
  <si>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</si>
  <si>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</si>
  <si>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</si>
  <si>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</si>
  <si>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</si>
  <si>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</si>
  <si>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</si>
  <si>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</si>
  <si>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</si>
  <si>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</si>
  <si>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</si>
  <si>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</si>
  <si>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</si>
  <si>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</si>
  <si>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</si>
  <si>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</si>
  <si>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</si>
  <si>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</si>
  <si>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</si>
  <si>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</si>
  <si>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</si>
  <si>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</si>
  <si>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</si>
  <si>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</si>
  <si>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</si>
  <si>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</si>
  <si>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</si>
  <si>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</si>
  <si>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</si>
  <si>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</si>
  <si>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</si>
  <si>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</si>
  <si>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</si>
  <si>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</si>
  <si>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</si>
  <si>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</si>
  <si>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</si>
  <si>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</si>
  <si>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</si>
  <si>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</si>
  <si>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</si>
  <si>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</si>
  <si>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</si>
  <si>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</si>
  <si>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</si>
  <si>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</si>
  <si>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</si>
  <si>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</si>
  <si>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</si>
  <si>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</si>
  <si>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</si>
  <si>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</si>
  <si>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</si>
  <si>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</si>
  <si>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</si>
  <si>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</si>
  <si>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</si>
  <si>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</si>
  <si>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</si>
  <si>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</si>
  <si>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</si>
  <si>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</si>
  <si>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</si>
  <si>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</si>
  <si>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</si>
  <si>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</si>
  <si>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</si>
  <si>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</si>
  <si>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</si>
  <si>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</si>
  <si>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</si>
  <si>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</si>
  <si>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</si>
  <si>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</si>
  <si>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</si>
  <si>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</si>
  <si>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</si>
  <si>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</si>
  <si>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</si>
  <si>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</si>
  <si>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</si>
  <si>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</si>
  <si>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</si>
  <si>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</si>
  <si>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</si>
  <si>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</si>
  <si>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</si>
  <si>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</si>
  <si>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</si>
  <si>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</si>
  <si>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</si>
  <si>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</si>
  <si>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</si>
  <si>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</si>
  <si>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</si>
  <si>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</si>
  <si>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</si>
  <si>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</si>
  <si>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</si>
  <si>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</si>
  <si>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</si>
  <si>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</si>
  <si>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</si>
  <si>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</si>
  <si>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</si>
  <si>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</si>
  <si>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</si>
  <si>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</si>
  <si>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</si>
  <si>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</si>
  <si>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</si>
  <si>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</si>
  <si>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</si>
  <si>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</si>
  <si>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</si>
  <si>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</si>
  <si>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</si>
  <si>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</si>
  <si>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</si>
  <si>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</si>
  <si>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</si>
  <si>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</si>
  <si>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</si>
  <si>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</si>
  <si>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</si>
  <si>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</si>
  <si>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</si>
  <si>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</si>
  <si>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</si>
  <si>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</si>
  <si>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</si>
  <si>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</si>
  <si>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</si>
  <si>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</si>
  <si>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</si>
  <si>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</si>
  <si>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</si>
  <si>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</si>
  <si>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</si>
  <si>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</si>
  <si>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</si>
  <si>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</si>
  <si>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</si>
  <si>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</si>
  <si>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</si>
  <si>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</si>
  <si>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</si>
  <si>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</si>
  <si>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</si>
  <si>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</si>
  <si>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</si>
  <si>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</si>
  <si>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</si>
  <si>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</si>
  <si>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</si>
  <si>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</si>
  <si>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</si>
  <si>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</si>
  <si>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</si>
  <si>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</si>
  <si>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</si>
  <si>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</si>
  <si>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</si>
  <si>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</si>
  <si>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</si>
  <si>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</si>
  <si>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</si>
  <si>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</si>
  <si>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</si>
  <si>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</si>
  <si>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</si>
  <si>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</si>
  <si>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</si>
  <si>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</si>
  <si>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</si>
  <si>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</si>
  <si>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</si>
  <si>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</si>
  <si>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</si>
  <si>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</si>
  <si>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</si>
  <si>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</si>
  <si>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</si>
  <si>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</si>
  <si>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</si>
  <si>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</si>
  <si>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</si>
  <si>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</si>
  <si>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</si>
  <si>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</si>
  <si>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</si>
  <si>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</si>
  <si>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</si>
  <si>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</si>
  <si>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</si>
  <si>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</si>
  <si>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</si>
  <si>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</si>
  <si>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</si>
  <si>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</si>
  <si>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</si>
  <si>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</si>
  <si>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</si>
  <si>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</si>
  <si>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</si>
  <si>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</si>
  <si>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</si>
  <si>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</si>
  <si>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</si>
  <si>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</si>
  <si>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</si>
  <si>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</si>
  <si>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</si>
  <si>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</si>
  <si>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</si>
  <si>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</si>
  <si>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</si>
  <si>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</si>
  <si>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</si>
  <si>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</si>
  <si>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</si>
  <si>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</si>
  <si>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</si>
  <si>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</si>
  <si>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</si>
  <si>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</si>
  <si>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</si>
  <si>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</si>
  <si>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</si>
  <si>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</si>
  <si>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</si>
  <si>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</si>
  <si>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</si>
  <si>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</si>
  <si>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</si>
  <si>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</si>
  <si>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</si>
  <si>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</si>
  <si>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</si>
  <si>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</si>
  <si>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</si>
  <si>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</si>
  <si>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</si>
  <si>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</si>
  <si>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</si>
  <si>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</si>
  <si>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</si>
  <si>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</si>
  <si>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</si>
  <si>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</si>
  <si>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</si>
  <si>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</si>
  <si>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</si>
  <si>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</si>
  <si>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</si>
  <si>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</si>
  <si>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</si>
  <si>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</si>
  <si>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</si>
  <si>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</si>
  <si>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</si>
  <si>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</si>
  <si>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</si>
  <si>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</si>
  <si>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</si>
  <si>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</si>
  <si>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</si>
  <si>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</si>
  <si>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</si>
  <si>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</si>
  <si>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</si>
  <si>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</si>
  <si>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</si>
  <si>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</si>
  <si>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</si>
  <si>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</si>
  <si>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</si>
  <si>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</si>
  <si>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</si>
  <si>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</si>
  <si>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</si>
  <si>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</si>
  <si>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</si>
  <si>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</si>
  <si>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</si>
  <si>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</si>
  <si>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</si>
  <si>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</si>
  <si>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</si>
  <si>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</si>
  <si>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</si>
  <si>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</si>
  <si>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</si>
  <si>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</si>
  <si>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</si>
  <si>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</si>
  <si>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</si>
  <si>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</si>
  <si>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</si>
  <si>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</si>
  <si>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</si>
  <si>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</si>
  <si>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</si>
  <si>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</si>
  <si>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</si>
  <si>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</si>
  <si>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</si>
  <si>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</si>
  <si>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</si>
  <si>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</si>
  <si>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</si>
  <si>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</si>
  <si>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</si>
  <si>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</si>
  <si>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</si>
  <si>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</si>
  <si>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</si>
  <si>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</si>
  <si>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</si>
  <si>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</si>
  <si>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</si>
  <si>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</si>
  <si>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</si>
  <si>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</si>
  <si>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</si>
  <si>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</si>
  <si>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</si>
  <si>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</si>
  <si>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</si>
  <si>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</si>
  <si>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</si>
  <si>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</si>
  <si>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</si>
  <si>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</si>
  <si>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</si>
  <si>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</si>
  <si>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</si>
  <si>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</si>
  <si>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</si>
  <si>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</si>
  <si>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</si>
  <si>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</si>
  <si>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</si>
  <si>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</si>
  <si>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</si>
  <si>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</si>
  <si>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</si>
  <si>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</si>
  <si>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</si>
  <si>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</si>
  <si>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</si>
  <si>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</si>
  <si>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</si>
  <si>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</si>
  <si>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</si>
  <si>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</si>
  <si>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</si>
  <si>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</si>
  <si>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</si>
  <si>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</si>
  <si>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</si>
  <si>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</si>
  <si>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</si>
  <si>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</si>
  <si>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</si>
  <si>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</si>
  <si>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</si>
  <si>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</si>
  <si>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</si>
  <si>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</si>
  <si>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</si>
  <si>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</si>
  <si>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</si>
  <si>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</si>
  <si>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</si>
  <si>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</si>
  <si>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</si>
  <si>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</si>
  <si>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</si>
  <si>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</si>
  <si>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</si>
  <si>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</si>
  <si>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</si>
  <si>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</si>
  <si>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</si>
  <si>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</si>
  <si>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</si>
  <si>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</si>
  <si>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</si>
  <si>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</si>
  <si>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</si>
  <si>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</si>
  <si>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</si>
  <si>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</si>
  <si>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</si>
  <si>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</si>
  <si>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</si>
  <si>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</si>
  <si>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</si>
  <si>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</si>
  <si>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</si>
  <si>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</si>
  <si>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</si>
  <si>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</si>
  <si>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</si>
  <si>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</si>
  <si>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</si>
  <si>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</si>
  <si>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</si>
  <si>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</si>
  <si>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</si>
  <si>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</si>
  <si>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</si>
  <si>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</si>
  <si>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</si>
  <si>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</si>
  <si>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</si>
  <si>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</si>
  <si>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</si>
  <si>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</si>
  <si>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</si>
  <si>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</si>
  <si>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</si>
  <si>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</si>
  <si>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</si>
  <si>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</si>
  <si>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</si>
  <si>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</si>
  <si>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</si>
  <si>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</si>
  <si>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</si>
  <si>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</si>
  <si>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</si>
  <si>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</si>
  <si>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</si>
  <si>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</si>
  <si>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</si>
  <si>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</si>
  <si>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</si>
  <si>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</si>
  <si>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</si>
  <si>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</si>
  <si>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</si>
  <si>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</si>
  <si>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</si>
  <si>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</si>
  <si>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</si>
  <si>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</si>
  <si>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</si>
  <si>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</si>
  <si>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</si>
  <si>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</si>
  <si>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</si>
  <si>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</si>
  <si>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</si>
  <si>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</si>
  <si>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</si>
  <si>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</si>
  <si>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</si>
  <si>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</si>
  <si>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</si>
  <si>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</si>
  <si>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</si>
  <si>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</si>
  <si>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</si>
  <si>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</si>
  <si>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</si>
  <si>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</si>
  <si>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</si>
  <si>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</si>
  <si>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</si>
  <si>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</si>
  <si>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</si>
  <si>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</si>
  <si>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</si>
  <si>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</si>
  <si>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</si>
  <si>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</si>
  <si>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</si>
  <si>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</si>
  <si>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</si>
  <si>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</si>
  <si>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</si>
  <si>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</si>
  <si>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</si>
  <si>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</si>
  <si>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</si>
  <si>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</si>
  <si>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</si>
  <si>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</si>
  <si>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</si>
  <si>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</si>
  <si>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</si>
  <si>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</si>
  <si>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</si>
  <si>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</si>
  <si>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</si>
  <si>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</si>
  <si>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</si>
  <si>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</si>
  <si>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</si>
  <si>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</si>
  <si>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</si>
  <si>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</si>
  <si>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</si>
  <si>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</si>
  <si>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</si>
  <si>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</si>
  <si>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</si>
  <si>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</si>
  <si>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</si>
  <si>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</si>
  <si>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</si>
  <si>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</si>
  <si>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</si>
  <si>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</si>
  <si>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</si>
  <si>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</si>
  <si>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</si>
  <si>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</si>
  <si>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</si>
  <si>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</si>
  <si>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</si>
  <si>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</si>
  <si>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</si>
  <si>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</si>
  <si>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</si>
  <si>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</si>
  <si>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</si>
  <si>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</si>
  <si>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</si>
  <si>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</si>
  <si>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</si>
  <si>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</si>
  <si>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</si>
  <si>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</si>
  <si>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</si>
  <si>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</si>
  <si>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</si>
  <si>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</si>
  <si>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</si>
  <si>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</si>
  <si>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</si>
  <si>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</si>
  <si>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</si>
  <si>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</si>
  <si>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</si>
  <si>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</si>
  <si>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</si>
  <si>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</si>
  <si>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</si>
  <si>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</si>
  <si>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</si>
  <si>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</si>
  <si>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</si>
  <si>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</si>
  <si>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</si>
  <si>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</si>
  <si>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</si>
  <si>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</si>
  <si>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</si>
  <si>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</si>
  <si>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</si>
  <si>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</si>
  <si>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</si>
  <si>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</si>
  <si>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</si>
  <si>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</si>
  <si>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</si>
  <si>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</si>
  <si>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</si>
  <si>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</si>
  <si>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</si>
  <si>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</si>
  <si>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</si>
  <si>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</si>
  <si>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</si>
  <si>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</si>
  <si>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</si>
  <si>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</si>
  <si>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</si>
  <si>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</si>
  <si>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</si>
  <si>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</si>
  <si>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</si>
  <si>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</si>
  <si>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</si>
  <si>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</si>
  <si>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</si>
  <si>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</si>
  <si>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</si>
  <si>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</si>
  <si>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</si>
  <si>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</si>
  <si>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</si>
  <si>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</si>
  <si>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</si>
  <si>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</si>
  <si>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</si>
  <si>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</si>
  <si>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</si>
  <si>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</si>
  <si>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</si>
  <si>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</si>
  <si>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</si>
  <si>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</si>
  <si>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</si>
  <si>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</si>
  <si>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</si>
  <si>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</si>
  <si>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</si>
  <si>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</si>
  <si>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</si>
  <si>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</si>
  <si>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</si>
  <si>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</si>
  <si>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</si>
  <si>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</si>
  <si>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</si>
  <si>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</si>
  <si>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</si>
  <si>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</si>
  <si>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</si>
  <si>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</si>
  <si>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</si>
  <si>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</si>
  <si>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</si>
  <si>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</si>
  <si>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</si>
  <si>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</si>
  <si>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</si>
  <si>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</si>
  <si>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</si>
  <si>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</si>
  <si>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</si>
  <si>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</si>
  <si>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</si>
  <si>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</si>
  <si>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</si>
  <si>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</si>
  <si>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</si>
  <si>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</si>
  <si>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</si>
  <si>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</si>
  <si>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</si>
  <si>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</si>
  <si>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</si>
  <si>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</si>
  <si>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</si>
  <si>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</si>
  <si>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</si>
  <si>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</si>
  <si>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</si>
  <si>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</si>
  <si>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</si>
  <si>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</si>
  <si>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</si>
  <si>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</si>
  <si>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</si>
  <si>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</si>
  <si>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</si>
  <si>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</si>
  <si>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</si>
  <si>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</si>
  <si>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</si>
  <si>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</si>
  <si>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</si>
  <si>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</si>
  <si>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</si>
  <si>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</si>
  <si>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</si>
  <si>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</si>
  <si>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</si>
  <si>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</si>
  <si>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</si>
  <si>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</si>
  <si>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</si>
  <si>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</si>
  <si>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</si>
  <si>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</si>
  <si>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</si>
  <si>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</si>
  <si>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</si>
  <si>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</si>
  <si>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</si>
  <si>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</si>
  <si>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</si>
  <si>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</si>
  <si>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</si>
  <si>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</si>
  <si>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</si>
  <si>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</si>
  <si>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</si>
  <si>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</si>
  <si>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</si>
  <si>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</si>
  <si>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</si>
  <si>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</si>
  <si>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</si>
  <si>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</si>
  <si>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</si>
  <si>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</si>
  <si>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</si>
  <si>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</si>
  <si>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</si>
  <si>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</si>
  <si>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</si>
  <si>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</si>
  <si>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</si>
  <si>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</si>
  <si>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</si>
  <si>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</si>
  <si>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</si>
  <si>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</si>
  <si>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</si>
  <si>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</si>
  <si>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</si>
  <si>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</si>
  <si>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</si>
  <si>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</si>
  <si>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</si>
  <si>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</si>
  <si>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</si>
  <si>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</si>
  <si>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</si>
  <si>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</si>
  <si>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</si>
  <si>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</si>
  <si>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</si>
  <si>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</si>
  <si>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</si>
  <si>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</si>
  <si>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</si>
  <si>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</si>
  <si>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</si>
  <si>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</si>
  <si>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</si>
  <si>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</si>
  <si>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</si>
  <si>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</si>
  <si>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</si>
  <si>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</si>
  <si>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</si>
  <si>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</si>
  <si>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</si>
  <si>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</si>
  <si>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</si>
  <si>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</si>
  <si>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</si>
  <si>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</si>
  <si>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</si>
  <si>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</si>
  <si>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</si>
  <si>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</si>
  <si>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</si>
  <si>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</si>
  <si>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</si>
  <si>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</si>
  <si>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</si>
  <si>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</si>
  <si>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</si>
  <si>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</si>
  <si>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</si>
  <si>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</si>
  <si>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</si>
  <si>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</si>
  <si>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</si>
  <si>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</si>
  <si>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</si>
  <si>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</si>
  <si>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</si>
  <si>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</si>
  <si>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</si>
  <si>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</si>
  <si>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</si>
  <si>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</si>
  <si>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</si>
  <si>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</si>
  <si>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</si>
  <si>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</si>
  <si>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</si>
  <si>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</si>
  <si>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</si>
  <si>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</si>
  <si>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</si>
  <si>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</si>
  <si>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</si>
  <si>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</si>
  <si>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</si>
  <si>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</si>
  <si>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</si>
  <si>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</si>
  <si>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</si>
  <si>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</si>
  <si>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</si>
  <si>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</si>
  <si>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</si>
  <si>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</si>
  <si>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</si>
  <si>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</si>
  <si>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</si>
  <si>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</si>
  <si>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</si>
  <si>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</si>
  <si>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</si>
  <si>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</si>
  <si>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</si>
  <si>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</si>
  <si>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</si>
  <si>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</si>
  <si>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</si>
  <si>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</si>
  <si>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</si>
  <si>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</si>
  <si>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</si>
  <si>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</si>
  <si>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</si>
  <si>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</si>
  <si>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</si>
  <si>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</si>
  <si>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</si>
  <si>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</si>
  <si>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</si>
  <si>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</si>
  <si>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</si>
  <si>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</si>
  <si>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</si>
  <si>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</si>
  <si>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</si>
  <si>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</si>
  <si>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</si>
  <si>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</si>
  <si>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</si>
  <si>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</si>
  <si>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</si>
  <si>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</si>
  <si>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</si>
  <si>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</si>
  <si>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</si>
  <si>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</si>
  <si>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</si>
  <si>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</si>
  <si>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</si>
  <si>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</si>
  <si>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</si>
  <si>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</si>
  <si>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</si>
  <si>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</si>
  <si>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</si>
  <si>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</si>
  <si>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</si>
  <si>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</si>
  <si>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</si>
  <si>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</si>
  <si>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</si>
  <si>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</si>
  <si>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</si>
  <si>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</si>
  <si>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</si>
  <si>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</si>
  <si>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</si>
  <si>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</si>
  <si>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</si>
  <si>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</si>
  <si>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</si>
  <si>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</si>
  <si>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</si>
  <si>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</si>
  <si>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</si>
  <si>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</si>
  <si>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</si>
  <si>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</si>
  <si>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</si>
  <si>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</si>
  <si>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</si>
  <si>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</si>
  <si>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</si>
  <si>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</si>
  <si>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</si>
  <si>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</si>
  <si>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</si>
  <si>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</si>
  <si>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</si>
  <si>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</si>
  <si>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</si>
  <si>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</si>
  <si>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</si>
  <si>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</si>
  <si>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</si>
  <si>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</si>
  <si>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</si>
  <si>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</si>
  <si>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</si>
  <si>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</si>
  <si>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</si>
  <si>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</si>
  <si>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</si>
  <si>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</si>
  <si>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</si>
  <si>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</si>
  <si>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</si>
  <si>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</si>
  <si>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</si>
  <si>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</si>
  <si>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</si>
  <si>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</si>
  <si>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</si>
  <si>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</si>
  <si>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</si>
  <si>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</si>
  <si>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</si>
  <si>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</si>
  <si>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</si>
  <si>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</si>
  <si>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</si>
  <si>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</si>
  <si>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</si>
  <si>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</si>
  <si>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</si>
  <si>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</si>
  <si>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</si>
  <si>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</si>
  <si>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</si>
  <si>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</si>
  <si>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</si>
  <si>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</si>
  <si>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</si>
  <si>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</si>
  <si>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</si>
  <si>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</si>
  <si>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</si>
  <si>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</si>
  <si>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</si>
  <si>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</si>
  <si>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</si>
  <si>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</si>
  <si>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</si>
  <si>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</si>
  <si>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</si>
  <si>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</si>
  <si>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</si>
  <si>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</si>
  <si>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</si>
  <si>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</si>
  <si>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</si>
  <si>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</si>
  <si>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</si>
  <si>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</si>
  <si>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</si>
  <si>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</si>
  <si>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</si>
  <si>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</si>
  <si>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</si>
  <si>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</si>
  <si>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</si>
  <si>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</si>
  <si>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</si>
  <si>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</si>
  <si>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</si>
  <si>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</si>
  <si>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</si>
  <si>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</si>
  <si>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</si>
  <si>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</si>
  <si>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</si>
  <si>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</si>
  <si>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</si>
  <si>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</si>
  <si>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</si>
  <si>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</si>
  <si>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</si>
  <si>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</si>
  <si>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</si>
  <si>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</si>
  <si>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</si>
  <si>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</si>
  <si>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</si>
  <si>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</si>
  <si>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</si>
  <si>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</si>
  <si>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</si>
  <si>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</si>
  <si>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</si>
  <si>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</si>
  <si>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</si>
  <si>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</si>
  <si>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</si>
  <si>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</si>
  <si>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</si>
  <si>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</si>
  <si>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</si>
  <si>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</si>
  <si>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</si>
  <si>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</si>
  <si>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</si>
  <si>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</si>
  <si>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</si>
  <si>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</si>
  <si>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</si>
  <si>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</si>
  <si>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</si>
  <si>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</si>
  <si>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</si>
  <si>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</si>
  <si>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</si>
  <si>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</si>
  <si>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</si>
  <si>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</si>
  <si>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</si>
  <si>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</si>
  <si>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</si>
  <si>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</si>
  <si>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</si>
  <si>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</si>
  <si>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</si>
  <si>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</si>
  <si>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</si>
  <si>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</si>
  <si>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</si>
  <si>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</si>
  <si>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</si>
  <si>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</si>
  <si>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</si>
  <si>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</si>
  <si>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</si>
  <si>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</si>
  <si>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</si>
  <si>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</si>
  <si>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</si>
  <si>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</si>
  <si>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</si>
  <si>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</si>
  <si>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</si>
  <si>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</si>
  <si>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</si>
  <si>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</si>
  <si>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</si>
  <si>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</si>
  <si>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</si>
  <si>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</si>
  <si>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</si>
  <si>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</si>
  <si>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</si>
  <si>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</si>
  <si>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</si>
  <si>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</si>
  <si>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</si>
  <si>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</si>
  <si>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</si>
  <si>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</si>
  <si>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</si>
  <si>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</si>
  <si>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</si>
  <si>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</si>
  <si>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</si>
  <si>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</si>
  <si>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</si>
  <si>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</si>
  <si>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</si>
  <si>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</si>
  <si>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</si>
  <si>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</si>
  <si>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</si>
  <si>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</si>
  <si>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</si>
  <si>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</si>
  <si>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</si>
  <si>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</si>
  <si>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</si>
  <si>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</si>
  <si>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</si>
  <si>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</si>
  <si>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</si>
  <si>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</si>
  <si>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</si>
  <si>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</si>
  <si>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</si>
  <si>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</si>
  <si>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</si>
  <si>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</si>
  <si>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</si>
  <si>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</si>
  <si>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</si>
  <si>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</si>
  <si>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</si>
  <si>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</si>
  <si>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</si>
  <si>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</si>
  <si>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</si>
  <si>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</si>
  <si>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</si>
  <si>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</si>
  <si>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</si>
  <si>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</si>
  <si>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</si>
  <si>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</si>
  <si>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</si>
  <si>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</si>
  <si>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</si>
  <si>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</si>
  <si>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</si>
  <si>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</si>
  <si>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</si>
  <si>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</si>
  <si>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</si>
  <si>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</si>
  <si>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</si>
  <si>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</si>
  <si>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</si>
  <si>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</si>
  <si>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</si>
  <si>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</si>
  <si>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</si>
  <si>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</si>
  <si>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</si>
  <si>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</si>
  <si>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</si>
  <si>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</si>
  <si>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</si>
  <si>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</si>
  <si>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</si>
  <si>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</si>
  <si>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</si>
  <si>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</si>
  <si>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</si>
  <si>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</si>
  <si>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</si>
  <si>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</si>
  <si>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</si>
  <si>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</si>
  <si>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</si>
  <si>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</si>
  <si>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</si>
  <si>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</si>
  <si>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</si>
  <si>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</si>
  <si>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</si>
  <si>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</si>
  <si>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</si>
  <si>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</si>
  <si>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</si>
  <si>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</si>
  <si>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</si>
  <si>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</si>
  <si>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</si>
  <si>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</si>
  <si>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</si>
  <si>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</si>
  <si>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</si>
  <si>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</si>
  <si>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</si>
  <si>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</si>
  <si>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</si>
  <si>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</si>
  <si>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</si>
  <si>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</si>
  <si>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</si>
  <si>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</si>
  <si>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</si>
  <si>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</si>
  <si>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</si>
  <si>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</si>
  <si>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</si>
  <si>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</si>
  <si>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</si>
  <si>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</si>
  <si>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</si>
  <si>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</si>
  <si>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</si>
  <si>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</si>
  <si>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</si>
  <si>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</si>
  <si>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</si>
  <si>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</si>
  <si>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</si>
  <si>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</si>
  <si>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</si>
  <si>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</si>
  <si>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</si>
  <si>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</si>
  <si>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</si>
  <si>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</si>
  <si>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</si>
  <si>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</si>
  <si>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</si>
  <si>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</si>
  <si>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</si>
  <si>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</si>
  <si>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</si>
  <si>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</si>
  <si>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</si>
  <si>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</si>
  <si>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</si>
  <si>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</si>
  <si>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</si>
  <si>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</si>
  <si>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</si>
  <si>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</si>
  <si>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</si>
  <si>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</si>
  <si>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</si>
  <si>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</si>
  <si>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</si>
  <si>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</si>
  <si>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</si>
  <si>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</si>
  <si>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</si>
  <si>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</si>
  <si>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</si>
  <si>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</si>
  <si>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</si>
  <si>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</si>
  <si>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</si>
  <si>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</si>
  <si>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</si>
  <si>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</si>
  <si>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</si>
  <si>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</si>
  <si>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</si>
  <si>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</si>
  <si>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</si>
  <si>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</si>
  <si>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</si>
  <si>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</si>
  <si>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</si>
  <si>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</si>
  <si>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</si>
  <si>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</si>
  <si>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</si>
  <si>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</si>
  <si>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</si>
  <si>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</si>
  <si>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</si>
  <si>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</si>
  <si>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</si>
  <si>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</si>
  <si>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</si>
  <si>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</si>
  <si>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</si>
  <si>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</si>
  <si>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</si>
  <si>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</si>
  <si>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</si>
  <si>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</si>
  <si>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</si>
  <si>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</si>
  <si>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</si>
  <si>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</si>
  <si>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</si>
  <si>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</si>
  <si>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</si>
  <si>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</si>
  <si>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</si>
  <si>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</si>
  <si>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</si>
  <si>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</si>
  <si>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</si>
  <si>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</si>
  <si>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</si>
  <si>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</si>
  <si>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</si>
  <si>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</si>
  <si>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</si>
  <si>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</si>
  <si>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</si>
  <si>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</si>
  <si>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</si>
  <si>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</si>
  <si>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</si>
  <si>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</si>
  <si>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</si>
  <si>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</si>
  <si>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</si>
  <si>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</si>
  <si>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</si>
  <si>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</si>
  <si>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</si>
  <si>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</si>
  <si>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</si>
  <si>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</si>
  <si>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</si>
  <si>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</si>
  <si>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</si>
  <si>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</si>
  <si>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</si>
  <si>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</si>
  <si>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</si>
  <si>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</si>
  <si>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</si>
  <si>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</si>
  <si>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</si>
  <si>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</si>
  <si>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</si>
  <si>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</si>
  <si>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</si>
  <si>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</si>
  <si>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</si>
  <si>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</si>
  <si>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</si>
  <si>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</si>
  <si>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</si>
  <si>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</si>
  <si>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</si>
  <si>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</si>
  <si>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</si>
  <si>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</si>
  <si>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</si>
  <si>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</si>
  <si>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</si>
  <si>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</si>
  <si>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</si>
  <si>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</si>
  <si>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</si>
  <si>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</si>
  <si>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</si>
  <si>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</si>
  <si>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</si>
  <si>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</si>
  <si>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</si>
  <si>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</si>
  <si>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</si>
  <si>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</si>
  <si>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</si>
  <si>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</si>
  <si>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</si>
  <si>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</si>
  <si>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</si>
  <si>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</si>
  <si>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</si>
  <si>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</si>
  <si>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</si>
  <si>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</si>
  <si>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</si>
  <si>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</si>
  <si>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</si>
  <si>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</si>
  <si>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</si>
  <si>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</si>
  <si>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</si>
  <si>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</si>
  <si>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</si>
  <si>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</si>
  <si>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</si>
  <si>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</si>
  <si>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</si>
  <si>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</si>
  <si>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</si>
  <si>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</si>
  <si>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</si>
  <si>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</si>
  <si>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</si>
  <si>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</si>
  <si>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</si>
  <si>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</si>
  <si>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</si>
  <si>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</si>
  <si>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</si>
  <si>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</si>
  <si>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</si>
  <si>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</si>
  <si>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</si>
  <si>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</si>
  <si>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</si>
  <si>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</si>
  <si>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</si>
  <si>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</si>
  <si>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</si>
  <si>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</si>
  <si>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</si>
  <si>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</si>
  <si>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</si>
  <si>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</si>
  <si>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</si>
  <si>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</si>
  <si>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</si>
  <si>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</si>
  <si>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</si>
  <si>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</si>
  <si>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</si>
  <si>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</si>
  <si>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</si>
  <si>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</si>
  <si>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</si>
  <si>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</si>
  <si>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</si>
  <si>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</si>
  <si>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</si>
  <si>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</si>
  <si>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</si>
  <si>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</si>
  <si>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</si>
  <si>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</si>
  <si>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</si>
  <si>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</si>
  <si>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</si>
  <si>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</si>
  <si>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</si>
  <si>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</si>
  <si>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</si>
  <si>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</si>
  <si>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</si>
  <si>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</si>
  <si>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</si>
  <si>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</si>
  <si>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</si>
  <si>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</si>
  <si>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</si>
  <si>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</si>
  <si>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</si>
  <si>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</si>
  <si>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</si>
  <si>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</si>
  <si>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</si>
  <si>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</si>
  <si>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</si>
  <si>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</si>
  <si>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</si>
  <si>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</si>
  <si>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</si>
  <si>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</si>
  <si>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</si>
  <si>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</si>
  <si>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</si>
  <si>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</si>
  <si>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</si>
  <si>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</si>
  <si>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</si>
  <si>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</si>
  <si>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</si>
  <si>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</si>
  <si>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</si>
  <si>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</si>
  <si>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</si>
  <si>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</si>
  <si>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</si>
  <si>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</si>
  <si>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</si>
  <si>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</si>
  <si>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</si>
  <si>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</si>
  <si>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</si>
  <si>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</si>
  <si>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</si>
  <si>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</si>
  <si>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</si>
  <si>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</si>
  <si>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</si>
  <si>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</si>
  <si>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</si>
  <si>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</si>
  <si>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</si>
  <si>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</si>
  <si>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</si>
  <si>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</si>
  <si>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</si>
  <si>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</si>
  <si>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</si>
  <si>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</si>
  <si>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</si>
  <si>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</si>
  <si>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</si>
  <si>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</si>
  <si>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</si>
  <si>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</si>
  <si>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</si>
  <si>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</si>
  <si>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</si>
  <si>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</si>
  <si>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</si>
  <si>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</si>
  <si>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</si>
  <si>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</si>
  <si>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</si>
  <si>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</si>
  <si>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</si>
  <si>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</si>
  <si>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</si>
  <si>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</si>
  <si>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</si>
  <si>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</si>
  <si>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</si>
  <si>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</si>
  <si>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</si>
  <si>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</si>
  <si>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</si>
  <si>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</si>
  <si>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</si>
  <si>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</si>
  <si>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</si>
  <si>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</si>
  <si>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</si>
  <si>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</si>
  <si>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</si>
  <si>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</si>
  <si>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</si>
  <si>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</si>
  <si>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</si>
  <si>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</si>
  <si>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</si>
  <si>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</si>
  <si>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</si>
  <si>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</si>
  <si>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</si>
  <si>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</si>
  <si>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</si>
  <si>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</si>
  <si>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</si>
  <si>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</si>
  <si>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</si>
  <si>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</si>
  <si>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</si>
  <si>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</si>
  <si>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</si>
  <si>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</si>
  <si>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</si>
  <si>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</si>
  <si>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</si>
  <si>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</si>
  <si>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</si>
  <si>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</si>
  <si>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</si>
  <si>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</si>
  <si>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</si>
  <si>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</si>
  <si>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</si>
  <si>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</si>
  <si>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</si>
  <si>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</si>
  <si>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</si>
  <si>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</si>
  <si>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</si>
  <si>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</si>
  <si>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</si>
  <si>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</si>
  <si>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</si>
  <si>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</si>
  <si>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</si>
  <si>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</si>
  <si>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</si>
  <si>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</si>
  <si>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</si>
  <si>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</si>
  <si>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</si>
  <si>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</si>
  <si>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</si>
  <si>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</si>
  <si>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</si>
  <si>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</si>
  <si>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</si>
  <si>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</si>
  <si>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</si>
  <si>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</si>
  <si>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</si>
  <si>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</si>
  <si>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</si>
  <si>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</si>
  <si>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</si>
  <si>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</si>
  <si>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</si>
  <si>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</si>
  <si>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</si>
  <si>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</si>
  <si>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</si>
  <si>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</si>
  <si>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</si>
  <si>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</si>
  <si>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</si>
  <si>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</si>
  <si>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</si>
  <si>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</si>
  <si>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</si>
  <si>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</si>
  <si>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</si>
  <si>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</si>
  <si>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</si>
  <si>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</si>
  <si>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</si>
  <si>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</si>
  <si>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</si>
  <si>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</si>
  <si>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</si>
  <si>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</si>
  <si>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</si>
  <si>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</si>
  <si>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</si>
  <si>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</si>
  <si>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</si>
  <si>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</si>
  <si>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</si>
  <si>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</si>
  <si>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</si>
  <si>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</si>
  <si>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</si>
  <si>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</si>
  <si>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</si>
  <si>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</si>
  <si>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</si>
  <si>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</si>
  <si>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</si>
  <si>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</si>
  <si>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</si>
  <si>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</si>
  <si>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</si>
  <si>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</si>
  <si>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</si>
  <si>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</si>
  <si>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</si>
  <si>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</si>
  <si>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</si>
  <si>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</si>
  <si>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</si>
  <si>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</si>
  <si>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</si>
  <si>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</si>
  <si>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</si>
  <si>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</si>
  <si>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</si>
  <si>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</si>
  <si>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</si>
  <si>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</si>
  <si>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</si>
  <si>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</si>
  <si>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</si>
  <si>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</si>
  <si>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</si>
  <si>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</si>
  <si>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</si>
  <si>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</si>
  <si>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</si>
  <si>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</si>
  <si>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</si>
  <si>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</si>
  <si>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</si>
  <si>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</si>
  <si>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</si>
  <si>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</si>
  <si>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</si>
  <si>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</si>
  <si>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</si>
  <si>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</si>
  <si>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</si>
  <si>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</si>
  <si>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</si>
  <si>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</si>
  <si>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</si>
  <si>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</si>
  <si>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</si>
  <si>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</si>
  <si>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</si>
  <si>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</si>
  <si>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</si>
  <si>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</si>
  <si>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</si>
  <si>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</si>
  <si>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</si>
  <si>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</si>
  <si>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</si>
  <si>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</si>
  <si>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</si>
  <si>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</si>
  <si>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</si>
  <si>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</si>
  <si>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</si>
  <si>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</si>
  <si>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</si>
  <si>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</si>
  <si>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</si>
  <si>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</si>
  <si>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</si>
  <si>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</si>
  <si>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</si>
  <si>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</si>
  <si>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</si>
  <si>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</si>
  <si>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</si>
  <si>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</si>
  <si>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</si>
  <si>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</si>
  <si>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</si>
  <si>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</si>
  <si>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</si>
  <si>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</si>
  <si>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</si>
  <si>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</si>
  <si>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</si>
  <si>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</si>
  <si>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</si>
  <si>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</si>
  <si>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</si>
  <si>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</si>
  <si>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</si>
  <si>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</si>
  <si>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</si>
  <si>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</si>
  <si>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</si>
  <si>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</si>
  <si>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</si>
  <si>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</si>
  <si>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</si>
  <si>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</si>
  <si>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</si>
  <si>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</si>
  <si>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</si>
  <si>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</si>
  <si>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</si>
  <si>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</si>
  <si>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</si>
  <si>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</si>
  <si>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</si>
  <si>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</si>
  <si>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</si>
  <si>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</si>
  <si>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</si>
  <si>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</si>
  <si>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</si>
  <si>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</si>
  <si>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</si>
  <si>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</si>
  <si>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</si>
  <si>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</si>
  <si>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</si>
  <si>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</si>
  <si>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</si>
  <si>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</si>
  <si>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</si>
  <si>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</si>
  <si>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</si>
  <si>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</si>
  <si>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</si>
  <si>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</si>
  <si>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</si>
  <si>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</si>
  <si>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</si>
  <si>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</si>
  <si>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</si>
  <si>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</si>
  <si>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</si>
  <si>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</si>
  <si>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</si>
  <si>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</si>
  <si>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</si>
  <si>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</si>
  <si>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</si>
  <si>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</si>
  <si>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</si>
  <si>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</si>
  <si>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</si>
  <si>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</si>
  <si>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</si>
  <si>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</si>
  <si>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</si>
  <si>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</si>
  <si>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</si>
  <si>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</si>
  <si>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</si>
  <si>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</si>
  <si>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</si>
  <si>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</si>
  <si>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</si>
  <si>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</si>
  <si>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</si>
  <si>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</si>
  <si>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</si>
  <si>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</si>
  <si>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</si>
  <si>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</si>
  <si>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</si>
  <si>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</si>
  <si>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</si>
  <si>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</si>
  <si>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</si>
  <si>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</si>
  <si>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</si>
  <si>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</si>
  <si>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</si>
  <si>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</si>
  <si>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</si>
  <si>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</si>
  <si>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</si>
  <si>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</si>
  <si>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</si>
  <si>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</si>
  <si>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</si>
  <si>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</si>
  <si>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</si>
  <si>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</si>
  <si>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</si>
  <si>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</si>
  <si>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</si>
  <si>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</si>
  <si>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</si>
  <si>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</si>
  <si>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</si>
  <si>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</si>
  <si>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</si>
  <si>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</si>
  <si>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</si>
  <si>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</si>
  <si>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</si>
  <si>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</si>
  <si>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</si>
  <si>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</si>
  <si>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</si>
  <si>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</si>
  <si>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</si>
  <si>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</si>
  <si>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</si>
  <si>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</si>
  <si>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</si>
  <si>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</si>
  <si>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</si>
  <si>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</si>
  <si>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</si>
  <si>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</si>
  <si>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</si>
  <si>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</si>
  <si>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</si>
  <si>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</si>
  <si>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</si>
  <si>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</si>
  <si>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</si>
  <si>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</si>
  <si>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</si>
  <si>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</si>
  <si>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</si>
  <si>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</si>
  <si>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</si>
  <si>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</si>
  <si>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</si>
  <si>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</si>
  <si>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</si>
  <si>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</si>
  <si>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</si>
  <si>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</si>
  <si>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</si>
  <si>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</si>
  <si>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</si>
  <si>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</si>
  <si>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</si>
  <si>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</si>
  <si>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</si>
  <si>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</si>
  <si>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</si>
  <si>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</si>
  <si>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</si>
  <si>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</si>
  <si>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</si>
  <si>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</si>
  <si>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</si>
  <si>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</si>
  <si>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</si>
  <si>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</si>
  <si>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</si>
  <si>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</si>
  <si>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</si>
  <si>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</si>
  <si>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</si>
  <si>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</si>
  <si>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</si>
  <si>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</si>
  <si>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</si>
  <si>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</si>
  <si>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</si>
  <si>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</si>
  <si>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</si>
  <si>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</si>
  <si>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</si>
  <si>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</si>
  <si>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</si>
  <si>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</si>
  <si>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</si>
  <si>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</si>
  <si>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</si>
  <si>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</si>
  <si>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</si>
  <si>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</si>
  <si>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</si>
  <si>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</si>
  <si>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</si>
  <si>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</si>
  <si>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</si>
  <si>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</si>
  <si>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</si>
  <si>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</si>
  <si>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</si>
  <si>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</si>
  <si>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</si>
  <si>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</si>
  <si>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</si>
  <si>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</si>
  <si>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</si>
  <si>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</si>
  <si>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</si>
  <si>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</si>
  <si>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</si>
  <si>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</si>
  <si>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</si>
  <si>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</si>
  <si>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</si>
  <si>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</si>
  <si>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</si>
  <si>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</si>
  <si>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</si>
  <si>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</si>
  <si>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</si>
  <si>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</si>
  <si>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</si>
  <si>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</si>
  <si>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</si>
  <si>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</si>
  <si>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</si>
  <si>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</si>
  <si>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</si>
  <si>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</si>
  <si>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</si>
  <si>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</si>
  <si>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</si>
  <si>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</si>
  <si>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</si>
  <si>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</si>
  <si>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</si>
  <si>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</si>
  <si>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</si>
  <si>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</si>
  <si>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</si>
  <si>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</si>
  <si>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</si>
  <si>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</si>
  <si>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</si>
  <si>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</si>
  <si>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</si>
  <si>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</si>
  <si>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</si>
  <si>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</si>
  <si>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</si>
  <si>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</si>
  <si>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</si>
  <si>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</si>
  <si>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</si>
  <si>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</si>
  <si>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</si>
  <si>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</si>
  <si>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</si>
  <si>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</si>
  <si>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</si>
  <si>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</si>
  <si>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</si>
  <si>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</si>
  <si>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</si>
  <si>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</si>
  <si>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</si>
  <si>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</si>
  <si>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</si>
  <si>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</si>
  <si>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</si>
  <si>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</si>
  <si>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</si>
  <si>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</si>
  <si>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</si>
  <si>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</si>
  <si>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</si>
  <si>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</si>
  <si>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</si>
  <si>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</si>
  <si>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</si>
  <si>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</si>
  <si>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</si>
  <si>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</si>
  <si>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</si>
  <si>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</si>
  <si>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</si>
  <si>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</si>
  <si>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</si>
  <si>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</si>
  <si>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</si>
  <si>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</si>
  <si>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</si>
  <si>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</si>
  <si>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</si>
  <si>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</si>
  <si>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</si>
  <si>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</si>
  <si>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</si>
  <si>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</si>
  <si>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</si>
  <si>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</si>
  <si>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</si>
  <si>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</si>
  <si>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</si>
  <si>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</si>
  <si>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</si>
  <si>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</si>
  <si>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</si>
  <si>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</si>
  <si>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</si>
  <si>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</si>
  <si>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</si>
  <si>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</si>
  <si>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</si>
  <si>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</si>
  <si>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</si>
  <si>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</si>
  <si>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</si>
  <si>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</si>
  <si>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</si>
  <si>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</si>
  <si>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</si>
  <si>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</si>
  <si>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</si>
  <si>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</si>
  <si>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</si>
  <si>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</si>
  <si>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</si>
  <si>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</si>
  <si>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</si>
  <si>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</si>
  <si>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</si>
  <si>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</si>
  <si>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</si>
  <si>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</si>
  <si>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</si>
  <si>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</si>
  <si>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</si>
  <si>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</si>
  <si>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</si>
  <si>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</si>
  <si>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</si>
  <si>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</si>
  <si>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</si>
  <si>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</si>
  <si>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</si>
  <si>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</si>
  <si>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</si>
  <si>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</si>
  <si>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</si>
  <si>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</si>
  <si>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</si>
  <si>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</si>
  <si>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</si>
  <si>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</si>
  <si>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</si>
  <si>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</si>
  <si>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</si>
  <si>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</si>
  <si>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</si>
  <si>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</si>
  <si>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</si>
  <si>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</si>
  <si>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</si>
  <si>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</si>
  <si>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</si>
  <si>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</si>
  <si>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</si>
  <si>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</si>
  <si>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</si>
  <si>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</si>
  <si>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</si>
  <si>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</si>
  <si>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</si>
  <si>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</si>
  <si>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</si>
  <si>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</si>
  <si>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</si>
  <si>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</si>
  <si>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</si>
  <si>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</si>
  <si>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</si>
  <si>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</si>
  <si>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</si>
  <si>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</si>
  <si>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</si>
  <si>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</si>
  <si>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</si>
  <si>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</si>
  <si>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</si>
  <si>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</si>
  <si>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</si>
  <si>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</si>
  <si>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</si>
  <si>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</si>
  <si>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</si>
  <si>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</si>
  <si>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</si>
  <si>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</si>
  <si>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</si>
  <si>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</si>
  <si>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</si>
  <si>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</si>
  <si>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</si>
  <si>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</si>
  <si>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</si>
  <si>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</si>
  <si>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</si>
  <si>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</si>
  <si>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</si>
  <si>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</si>
  <si>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</si>
  <si>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</si>
  <si>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</si>
  <si>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</si>
  <si>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</si>
  <si>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</si>
  <si>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</si>
  <si>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</si>
  <si>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</si>
  <si>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</si>
  <si>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</si>
  <si>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</si>
  <si>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</si>
  <si>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</si>
  <si>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</si>
  <si>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</si>
  <si>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</si>
  <si>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</si>
  <si>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</si>
  <si>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</si>
  <si>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</si>
  <si>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</si>
  <si>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</si>
  <si>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</si>
  <si>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</si>
  <si>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</si>
  <si>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</si>
  <si>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</si>
  <si>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</si>
  <si>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</si>
  <si>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</si>
  <si>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</si>
  <si>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</si>
  <si>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</si>
  <si>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</si>
  <si>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</si>
  <si>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</si>
  <si>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</si>
  <si>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</si>
  <si>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</si>
  <si>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</si>
  <si>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</si>
  <si>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</si>
  <si>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</si>
  <si>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</si>
  <si>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</si>
  <si>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</si>
  <si>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</si>
  <si>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</si>
  <si>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</si>
  <si>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</si>
  <si>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</si>
  <si>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</si>
  <si>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</si>
  <si>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</si>
  <si>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</si>
  <si>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</si>
  <si>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</si>
  <si>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</si>
  <si>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</si>
  <si>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</si>
  <si>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</si>
  <si>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</si>
  <si>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</si>
  <si>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</si>
  <si>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</si>
  <si>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</si>
  <si>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</si>
  <si>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</si>
  <si>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</si>
  <si>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</si>
  <si>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</si>
  <si>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</si>
  <si>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</si>
  <si>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</si>
  <si>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</si>
  <si>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</si>
  <si>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</si>
  <si>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</si>
  <si>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</si>
  <si>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</si>
  <si>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</si>
  <si>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</si>
  <si>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</si>
  <si>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</si>
  <si>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</si>
  <si>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</si>
  <si>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</si>
  <si>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</si>
  <si>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</si>
  <si>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</si>
  <si>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</si>
  <si>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</si>
  <si>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</si>
  <si>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</si>
  <si>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</si>
  <si>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</si>
  <si>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</si>
  <si>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</si>
  <si>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</si>
  <si>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</si>
  <si>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</si>
  <si>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</si>
  <si>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</si>
  <si>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</si>
  <si>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</si>
  <si>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</si>
  <si>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</si>
  <si>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</si>
  <si>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</si>
  <si>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</si>
  <si>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</si>
  <si>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</si>
  <si>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</si>
  <si>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</si>
  <si>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</si>
  <si>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</si>
  <si>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</si>
  <si>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</si>
  <si>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</si>
  <si>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</si>
  <si>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</si>
  <si>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</si>
  <si>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</si>
  <si>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</si>
  <si>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</si>
  <si>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</si>
  <si>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</si>
  <si>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</si>
  <si>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</si>
  <si>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</si>
  <si>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</si>
  <si>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</si>
  <si>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</si>
  <si>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</si>
  <si>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</si>
  <si>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</si>
  <si>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</si>
  <si>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</si>
  <si>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</si>
  <si>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</si>
  <si>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</si>
  <si>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</si>
  <si>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</si>
  <si>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</si>
  <si>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</si>
  <si>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</si>
  <si>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</si>
  <si>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</si>
  <si>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</si>
  <si>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</si>
  <si>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</si>
  <si>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</si>
  <si>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</si>
  <si>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</si>
  <si>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</si>
  <si>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</si>
  <si>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</si>
  <si>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</si>
  <si>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</si>
  <si>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</si>
  <si>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</si>
  <si>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</si>
  <si>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</si>
  <si>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</si>
  <si>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</si>
  <si>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</si>
  <si>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</si>
  <si>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</si>
  <si>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</si>
  <si>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</si>
  <si>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</si>
  <si>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</si>
  <si>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</si>
  <si>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</si>
  <si>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</si>
  <si>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</si>
  <si>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</si>
  <si>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</si>
  <si>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</si>
  <si>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</si>
  <si>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</si>
  <si>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</si>
  <si>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</si>
  <si>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</si>
  <si>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</si>
  <si>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</si>
  <si>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</si>
  <si>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</si>
  <si>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</si>
  <si>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</si>
  <si>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</si>
  <si>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</si>
  <si>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</si>
  <si>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</si>
  <si>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</si>
  <si>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</si>
  <si>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</si>
  <si>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</si>
  <si>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</si>
  <si>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</si>
  <si>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</si>
  <si>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</si>
  <si>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</si>
  <si>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</si>
  <si>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</si>
  <si>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</si>
  <si>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</si>
  <si>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</si>
  <si>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</si>
  <si>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</si>
  <si>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</si>
  <si>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</si>
  <si>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</si>
  <si>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</si>
  <si>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</si>
  <si>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</si>
  <si>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</si>
  <si>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</si>
  <si>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</si>
  <si>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</si>
  <si>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</si>
  <si>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</si>
  <si>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</si>
  <si>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</si>
  <si>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</si>
  <si>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</si>
  <si>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</si>
  <si>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</si>
  <si>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</si>
  <si>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</si>
  <si>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</si>
  <si>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</si>
  <si>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</si>
  <si>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</si>
  <si>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</si>
  <si>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</si>
  <si>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</si>
  <si>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</si>
  <si>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</si>
  <si>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</si>
  <si>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</si>
  <si>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</si>
  <si>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</si>
  <si>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</si>
  <si>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</si>
  <si>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</si>
  <si>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</si>
  <si>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</si>
  <si>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</si>
  <si>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</si>
  <si>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</si>
  <si>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</si>
  <si>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</si>
  <si>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</si>
  <si>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</si>
  <si>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</si>
  <si>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</si>
  <si>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</si>
  <si>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</si>
  <si>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</si>
  <si>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</si>
  <si>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</si>
  <si>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</si>
  <si>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</si>
  <si>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</si>
  <si>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</si>
  <si>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</si>
  <si>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</si>
  <si>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</si>
  <si>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</si>
  <si>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</si>
  <si>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</si>
  <si>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</si>
  <si>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</si>
  <si>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</si>
  <si>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</si>
  <si>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</si>
  <si>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</si>
  <si>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</si>
  <si>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</si>
  <si>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</si>
  <si>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</si>
  <si>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</si>
  <si>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</si>
  <si>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</si>
  <si>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</si>
  <si>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</si>
  <si>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</si>
  <si>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</si>
  <si>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</si>
  <si>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</si>
  <si>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</si>
  <si>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</si>
  <si>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</si>
  <si>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</si>
  <si>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</si>
  <si>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</si>
  <si>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</si>
  <si>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</si>
  <si>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</si>
  <si>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</si>
  <si>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</si>
  <si>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</si>
  <si>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</si>
  <si>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</si>
  <si>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</si>
  <si>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</si>
  <si>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</si>
  <si>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</si>
  <si>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</si>
  <si>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</si>
  <si>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</si>
  <si>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</si>
  <si>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</si>
  <si>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</si>
  <si>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</si>
  <si>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</si>
  <si>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</si>
  <si>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</si>
  <si>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</si>
  <si>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</si>
  <si>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</si>
  <si>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</si>
  <si>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</si>
  <si>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</si>
  <si>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</si>
  <si>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</si>
  <si>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</si>
  <si>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</si>
  <si>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</si>
  <si>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</si>
  <si>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</si>
  <si>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</si>
  <si>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</si>
  <si>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</si>
  <si>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</si>
  <si>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</si>
  <si>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</si>
  <si>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</si>
  <si>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</si>
  <si>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</si>
  <si>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</si>
  <si>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</si>
  <si>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</si>
  <si>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</si>
  <si>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</si>
  <si>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</si>
  <si>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</si>
  <si>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</si>
  <si>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</si>
  <si>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</si>
  <si>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</si>
  <si>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</si>
  <si>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</si>
  <si>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</si>
  <si>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</si>
  <si>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</si>
  <si>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</si>
  <si>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</si>
  <si>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</si>
  <si>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</si>
  <si>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</si>
  <si>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</si>
  <si>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</si>
  <si>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</si>
  <si>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</si>
  <si>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</si>
  <si>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</si>
  <si>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</si>
  <si>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</si>
  <si>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</si>
  <si>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</si>
  <si>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</si>
  <si>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</si>
  <si>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</si>
  <si>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</si>
  <si>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</si>
  <si>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</si>
  <si>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</si>
  <si>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</si>
  <si>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</si>
  <si>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</si>
  <si>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</si>
  <si>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</si>
  <si>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</si>
  <si>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</si>
  <si>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</si>
  <si>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</si>
  <si>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</si>
  <si>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</si>
  <si>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</si>
  <si>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</si>
  <si>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</si>
  <si>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</si>
  <si>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</si>
  <si>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</si>
  <si>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</si>
  <si>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</si>
  <si>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</si>
  <si>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</si>
  <si>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</si>
  <si>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</si>
  <si>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</si>
  <si>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</si>
  <si>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</si>
  <si>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</si>
  <si>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</si>
  <si>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</si>
  <si>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</si>
  <si>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</si>
  <si>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</si>
  <si>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</si>
  <si>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</si>
  <si>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</si>
  <si>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</si>
  <si>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</si>
  <si>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</si>
  <si>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</si>
  <si>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</si>
  <si>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</si>
  <si>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</si>
  <si>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</si>
  <si>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</si>
  <si>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</si>
  <si>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</si>
  <si>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</si>
  <si>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</si>
  <si>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</si>
  <si>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</si>
  <si>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</si>
  <si>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</si>
  <si>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</si>
  <si>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</si>
  <si>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</si>
  <si>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</si>
  <si>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</si>
  <si>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</si>
  <si>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</si>
  <si>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</si>
  <si>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</si>
  <si>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</si>
  <si>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</si>
  <si>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</si>
  <si>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</si>
  <si>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</si>
  <si>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</si>
  <si>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</si>
  <si>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</si>
  <si>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</si>
  <si>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</si>
  <si>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</si>
  <si>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</si>
  <si>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</si>
  <si>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</si>
  <si>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</si>
  <si>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</si>
  <si>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</si>
  <si>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</si>
  <si>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</si>
  <si>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</si>
  <si>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</si>
  <si>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</si>
  <si>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</si>
  <si>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</si>
  <si>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</si>
  <si>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</si>
  <si>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</si>
  <si>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</si>
  <si>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</si>
  <si>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</si>
  <si>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</si>
  <si>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</si>
  <si>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</si>
  <si>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</si>
  <si>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</si>
  <si>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</si>
  <si>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</si>
  <si>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</si>
  <si>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</si>
  <si>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</si>
  <si>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</si>
  <si>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</si>
  <si>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</si>
  <si>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</si>
  <si>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</si>
  <si>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</si>
  <si>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</si>
  <si>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</si>
  <si>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</si>
  <si>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</si>
  <si>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</si>
  <si>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</si>
  <si>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</si>
  <si>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</si>
  <si>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</si>
  <si>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</si>
  <si>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</si>
  <si>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</si>
  <si>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</si>
  <si>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</si>
  <si>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</si>
  <si>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</si>
  <si>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</si>
  <si>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</si>
  <si>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</si>
  <si>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</si>
  <si>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</si>
  <si>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</si>
  <si>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</si>
  <si>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</si>
  <si>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</si>
  <si>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</si>
  <si>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</si>
  <si>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</si>
  <si>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</si>
  <si>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</si>
  <si>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</si>
  <si>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</si>
  <si>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</si>
  <si>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</si>
  <si>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</si>
  <si>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</si>
  <si>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</si>
  <si>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</si>
  <si>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</si>
  <si>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</si>
  <si>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</si>
  <si>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</si>
  <si>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</si>
  <si>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</si>
  <si>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</si>
  <si>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</si>
  <si>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</si>
  <si>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</si>
  <si>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</si>
  <si>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</si>
  <si>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</si>
  <si>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</si>
  <si>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</si>
  <si>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</si>
  <si>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</si>
  <si>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</si>
  <si>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</si>
  <si>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</si>
  <si>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</si>
  <si>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</si>
  <si>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</si>
  <si>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</si>
  <si>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</si>
  <si>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</si>
  <si>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</si>
  <si>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</si>
  <si>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</si>
  <si>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</si>
  <si>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</si>
  <si>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</si>
  <si>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</si>
  <si>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</si>
  <si>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</si>
  <si>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</si>
  <si>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</si>
  <si>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</si>
  <si>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</si>
  <si>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</si>
  <si>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</si>
  <si>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</si>
  <si>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</si>
  <si>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</si>
  <si>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</si>
  <si>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</si>
  <si>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</si>
  <si>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</si>
  <si>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</si>
  <si>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</si>
  <si>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</si>
  <si>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</si>
  <si>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</si>
  <si>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</si>
  <si>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</si>
  <si>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</si>
  <si>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</si>
  <si>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</si>
  <si>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</si>
  <si>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</si>
  <si>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</si>
  <si>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</si>
  <si>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</si>
  <si>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</si>
  <si>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</si>
  <si>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</si>
  <si>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</si>
  <si>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</si>
  <si>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</si>
  <si>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</si>
  <si>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</si>
  <si>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</si>
  <si>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</si>
  <si>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</si>
  <si>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</si>
  <si>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</si>
  <si>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</si>
  <si>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</si>
  <si>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</si>
  <si>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</si>
  <si>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</si>
  <si>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</si>
  <si>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</si>
  <si>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</si>
  <si>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</si>
  <si>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</si>
  <si>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</si>
  <si>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</si>
  <si>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</si>
  <si>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</si>
  <si>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</si>
  <si>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</si>
  <si>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</si>
  <si>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</si>
  <si>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</si>
  <si>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</si>
  <si>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</si>
  <si>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</si>
  <si>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</si>
  <si>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</si>
  <si>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</si>
  <si>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</si>
  <si>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</si>
  <si>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</si>
  <si>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</si>
  <si>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</si>
  <si>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</si>
  <si>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</si>
  <si>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</si>
  <si>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</si>
  <si>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</si>
  <si>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</si>
  <si>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</si>
  <si>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</si>
  <si>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</si>
  <si>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</si>
  <si>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</si>
  <si>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</si>
  <si>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</si>
  <si>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</si>
  <si>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</si>
  <si>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</si>
  <si>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</si>
  <si>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</si>
  <si>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</si>
  <si>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</si>
  <si>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</si>
  <si>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</si>
  <si>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</si>
  <si>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</si>
  <si>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</si>
  <si>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</si>
  <si>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</si>
  <si>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</si>
  <si>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</si>
  <si>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</si>
  <si>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</si>
  <si>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</si>
  <si>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</si>
  <si>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</si>
  <si>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</si>
  <si>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</si>
  <si>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</si>
  <si>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</si>
  <si>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</si>
  <si>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</si>
  <si>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</si>
  <si>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</si>
  <si>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</si>
  <si>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</si>
  <si>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</si>
  <si>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</si>
  <si>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</si>
  <si>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</si>
  <si>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</si>
  <si>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</si>
  <si>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</si>
  <si>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</si>
  <si>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</si>
  <si>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</si>
  <si>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</si>
  <si>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</si>
  <si>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</si>
  <si>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</si>
  <si>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</si>
  <si>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</si>
  <si>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</si>
  <si>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</si>
  <si>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</si>
  <si>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</si>
  <si>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</si>
  <si>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</si>
  <si>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</si>
  <si>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</si>
  <si>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</si>
  <si>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</si>
  <si>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</si>
  <si>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</si>
  <si>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</si>
  <si>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</si>
  <si>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</si>
  <si>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</si>
  <si>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</si>
  <si>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</si>
  <si>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</si>
  <si>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</si>
  <si>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</si>
  <si>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</si>
  <si>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</si>
  <si>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</si>
  <si>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</si>
  <si>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</si>
  <si>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</si>
  <si>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</si>
  <si>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</si>
  <si>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</si>
  <si>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</si>
  <si>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</si>
  <si>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</si>
  <si>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</si>
  <si>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</si>
  <si>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</si>
  <si>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</si>
  <si>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</si>
  <si>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</si>
  <si>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</si>
  <si>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</si>
  <si>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</si>
  <si>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</si>
  <si>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</si>
  <si>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</si>
  <si>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</si>
  <si>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</si>
  <si>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</si>
  <si>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</si>
  <si>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</si>
  <si>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</si>
  <si>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</si>
  <si>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</si>
  <si>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</si>
  <si>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</si>
  <si>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</si>
  <si>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</si>
  <si>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</si>
  <si>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</si>
  <si>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</si>
  <si>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</si>
  <si>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</si>
  <si>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</si>
  <si>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</si>
  <si>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</si>
  <si>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</si>
  <si>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</si>
  <si>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</si>
  <si>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</si>
  <si>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</si>
  <si>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</si>
  <si>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</si>
  <si>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</si>
  <si>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</si>
  <si>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</si>
  <si>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</si>
  <si>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</si>
  <si>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</si>
  <si>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</si>
  <si>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</si>
  <si>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</si>
  <si>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</si>
  <si>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</si>
  <si>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</si>
  <si>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</si>
  <si>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</si>
  <si>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</si>
  <si>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</si>
  <si>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</si>
  <si>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</si>
  <si>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</si>
  <si>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</si>
  <si>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</si>
  <si>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</si>
  <si>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</si>
  <si>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</si>
  <si>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</si>
  <si>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</si>
  <si>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</si>
  <si>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</si>
  <si>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</si>
  <si>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</si>
  <si>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</si>
  <si>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</si>
  <si>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</si>
  <si>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</si>
  <si>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</si>
  <si>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</si>
  <si>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</si>
  <si>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</si>
  <si>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</si>
  <si>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</si>
  <si>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</si>
  <si>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</si>
  <si>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</si>
  <si>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</si>
  <si>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</si>
  <si>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</si>
  <si>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</si>
  <si>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</si>
  <si>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</si>
  <si>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</si>
  <si>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</si>
  <si>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</si>
  <si>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</si>
  <si>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</si>
  <si>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</si>
  <si>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</si>
  <si>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</si>
  <si>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</si>
  <si>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</si>
  <si>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</si>
  <si>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</si>
  <si>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</si>
  <si>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</si>
  <si>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</si>
  <si>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</si>
  <si>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</si>
  <si>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</si>
  <si>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</si>
  <si>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</si>
  <si>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</si>
  <si>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</si>
  <si>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</si>
  <si>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</si>
  <si>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</si>
  <si>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</si>
  <si>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</si>
  <si>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</si>
  <si>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</si>
  <si>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</si>
  <si>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</si>
  <si>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</si>
  <si>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</si>
  <si>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</si>
  <si>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</si>
  <si>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</si>
  <si>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</si>
  <si>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</si>
  <si>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</si>
  <si>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</si>
  <si>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</si>
  <si>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</si>
  <si>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</si>
  <si>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</si>
  <si>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</si>
  <si>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</si>
  <si>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</si>
  <si>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</si>
  <si>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</si>
  <si>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</si>
  <si>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</si>
  <si>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</si>
  <si>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</si>
  <si>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</si>
  <si>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</si>
  <si>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</si>
  <si>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</si>
  <si>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</si>
  <si>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</si>
  <si>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</si>
  <si>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</si>
  <si>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</si>
  <si>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</si>
  <si>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</si>
  <si>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</si>
  <si>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</si>
  <si>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</si>
  <si>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</si>
  <si>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</si>
  <si>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</si>
  <si>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</si>
  <si>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</si>
  <si>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</si>
  <si>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</si>
  <si>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</si>
  <si>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</si>
  <si>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</si>
  <si>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</si>
  <si>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</si>
  <si>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</si>
  <si>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</si>
  <si>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</si>
  <si>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</si>
  <si>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</si>
  <si>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</si>
  <si>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</si>
  <si>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</si>
  <si>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</si>
  <si>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</si>
  <si>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</si>
  <si>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</si>
  <si>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</si>
  <si>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</si>
  <si>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</si>
  <si>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</si>
  <si>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</si>
  <si>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</si>
  <si>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</si>
  <si>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</si>
  <si>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</si>
  <si>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</si>
  <si>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</si>
  <si>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</si>
  <si>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</si>
  <si>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</si>
  <si>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</si>
  <si>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</si>
  <si>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</si>
  <si>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</si>
  <si>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</si>
  <si>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</si>
  <si>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</si>
  <si>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</si>
  <si>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</si>
  <si>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</si>
  <si>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</si>
  <si>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</si>
  <si>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</si>
  <si>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</si>
  <si>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</si>
  <si>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</si>
  <si>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</si>
  <si>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</si>
  <si>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</si>
  <si>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</si>
  <si>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</si>
  <si>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</si>
  <si>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</si>
  <si>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</si>
  <si>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</si>
  <si>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</si>
  <si>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</si>
  <si>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</si>
  <si>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</si>
  <si>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</si>
  <si>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</si>
  <si>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</si>
  <si>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</si>
  <si>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</si>
  <si>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</si>
  <si>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</si>
  <si>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</si>
  <si>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</si>
  <si>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</si>
  <si>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</si>
  <si>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</si>
  <si>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</si>
  <si>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</si>
  <si>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</si>
  <si>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</si>
  <si>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</si>
  <si>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</si>
  <si>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</si>
  <si>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</si>
  <si>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</si>
  <si>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</si>
  <si>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</si>
  <si>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</si>
  <si>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</si>
  <si>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</si>
  <si>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</si>
  <si>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</si>
  <si>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</si>
  <si>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</si>
  <si>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</si>
  <si>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</si>
  <si>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</si>
  <si>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</si>
  <si>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</si>
  <si>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</si>
  <si>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</si>
  <si>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</si>
  <si>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</si>
  <si>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</si>
  <si>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</si>
  <si>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</si>
  <si>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</si>
  <si>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</si>
  <si>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</si>
  <si>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</si>
  <si>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</si>
  <si>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</si>
  <si>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</si>
  <si>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</si>
  <si>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</si>
  <si>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</si>
  <si>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</si>
  <si>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</si>
  <si>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</si>
  <si>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</si>
  <si>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</si>
  <si>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</si>
  <si>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</si>
  <si>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</si>
  <si>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</si>
  <si>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</si>
  <si>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</si>
  <si>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</si>
  <si>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</si>
  <si>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</si>
  <si>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</si>
  <si>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</si>
  <si>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</si>
  <si>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</si>
  <si>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</si>
  <si>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</si>
  <si>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</si>
  <si>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</si>
  <si>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</si>
  <si>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</si>
  <si>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</si>
  <si>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</si>
  <si>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</si>
  <si>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</si>
  <si>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</si>
  <si>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</si>
  <si>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</si>
  <si>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</si>
  <si>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</si>
  <si>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</si>
  <si>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</si>
  <si>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</si>
  <si>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</si>
  <si>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</si>
  <si>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</si>
  <si>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</si>
  <si>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</si>
  <si>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</si>
  <si>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</si>
  <si>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</si>
  <si>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</si>
  <si>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</si>
  <si>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</si>
  <si>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</si>
  <si>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</si>
  <si>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</si>
  <si>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</si>
  <si>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</si>
  <si>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</si>
  <si>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</si>
  <si>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</si>
  <si>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</si>
  <si>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</si>
  <si>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</si>
  <si>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</si>
  <si>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</si>
  <si>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</si>
  <si>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</si>
  <si>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</si>
  <si>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</si>
  <si>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</si>
  <si>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</si>
  <si>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</si>
  <si>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</si>
  <si>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</si>
  <si>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</si>
  <si>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</si>
  <si>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</si>
  <si>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</si>
  <si>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</si>
  <si>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</si>
  <si>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</si>
  <si>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</si>
  <si>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</si>
  <si>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</si>
  <si>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</si>
  <si>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</si>
  <si>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</si>
  <si>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</si>
  <si>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</si>
  <si>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</si>
  <si>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</si>
  <si>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</si>
  <si>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</si>
  <si>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</si>
  <si>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</si>
  <si>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</si>
  <si>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</si>
  <si>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</si>
  <si>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</si>
  <si>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</si>
  <si>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</si>
  <si>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</si>
  <si>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</si>
  <si>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</si>
  <si>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</si>
  <si>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</si>
  <si>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</si>
  <si>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</si>
  <si>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</si>
  <si>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</si>
  <si>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</si>
  <si>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</si>
  <si>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</si>
  <si>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</si>
  <si>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</si>
  <si>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</si>
  <si>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</si>
  <si>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</si>
  <si>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</si>
  <si>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</si>
  <si>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</si>
  <si>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</si>
  <si>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</si>
  <si>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</si>
  <si>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</si>
  <si>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</si>
  <si>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</si>
  <si>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</si>
  <si>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</si>
  <si>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</si>
  <si>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</si>
  <si>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</si>
  <si>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</si>
  <si>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</si>
  <si>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</si>
  <si>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</si>
  <si>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</si>
  <si>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</si>
  <si>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</si>
  <si>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</si>
  <si>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</si>
  <si>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</si>
  <si>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</si>
  <si>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</si>
  <si>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</si>
  <si>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</si>
  <si>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</si>
  <si>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</si>
  <si>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</si>
  <si>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</si>
  <si>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</si>
  <si>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</si>
  <si>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</si>
  <si>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</si>
  <si>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</si>
  <si>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</si>
  <si>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</si>
  <si>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</si>
  <si>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</si>
  <si>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</si>
  <si>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</si>
  <si>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</si>
  <si>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</si>
  <si>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</si>
  <si>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</si>
  <si>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</si>
  <si>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</si>
  <si>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</si>
  <si>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</si>
  <si>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</si>
  <si>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</si>
  <si>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</si>
  <si>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</si>
  <si>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</si>
  <si>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</si>
  <si>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</si>
  <si>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</si>
  <si>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</si>
  <si>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</si>
  <si>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</si>
  <si>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</si>
  <si>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</si>
  <si>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</si>
  <si>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</si>
  <si>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</si>
  <si>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</si>
  <si>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</si>
  <si>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</si>
  <si>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</si>
  <si>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</si>
  <si>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</si>
  <si>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</si>
  <si>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</si>
  <si>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</si>
  <si>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</si>
  <si>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</si>
  <si>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</si>
  <si>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</si>
  <si>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</si>
  <si>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</si>
  <si>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</si>
  <si>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</si>
  <si>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</si>
  <si>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</si>
  <si>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</si>
  <si>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</si>
  <si>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</si>
  <si>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</si>
  <si>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</si>
  <si>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</si>
  <si>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</si>
  <si>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</si>
  <si>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</si>
  <si>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</si>
  <si>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</si>
  <si>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</si>
  <si>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</si>
  <si>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</si>
  <si>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</si>
  <si>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</si>
  <si>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</si>
  <si>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</si>
  <si>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</si>
  <si>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</si>
  <si>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</si>
  <si>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</si>
  <si>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</si>
  <si>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</si>
  <si>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</si>
  <si>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</si>
  <si>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</si>
  <si>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</si>
  <si>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</si>
  <si>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</si>
  <si>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</si>
  <si>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</si>
  <si>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</si>
  <si>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</si>
  <si>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</si>
  <si>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</si>
  <si>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</si>
  <si>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</si>
  <si>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</si>
  <si>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</si>
  <si>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</si>
  <si>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</si>
  <si>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</si>
  <si>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</si>
  <si>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</si>
  <si>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</si>
  <si>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</si>
  <si>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</si>
  <si>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</si>
  <si>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</si>
  <si>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</si>
  <si>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</si>
  <si>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</si>
  <si>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</si>
  <si>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</si>
  <si>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</si>
  <si>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</si>
  <si>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</si>
  <si>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</si>
  <si>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</si>
  <si>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</si>
  <si>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</si>
  <si>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</si>
  <si>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</si>
  <si>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</si>
  <si>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</si>
  <si>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</si>
  <si>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</si>
  <si>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</si>
  <si>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</si>
  <si>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</si>
  <si>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</si>
  <si>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</si>
  <si>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</si>
  <si>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</si>
  <si>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</si>
  <si>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</si>
  <si>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</si>
  <si>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</si>
  <si>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</si>
  <si>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</si>
  <si>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</si>
  <si>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</si>
  <si>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</si>
  <si>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</si>
  <si>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</si>
  <si>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</si>
  <si>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</si>
  <si>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</si>
  <si>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</si>
  <si>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</si>
  <si>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</si>
  <si>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</si>
  <si>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</si>
  <si>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</si>
  <si>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</si>
  <si>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</si>
  <si>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</si>
  <si>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</si>
  <si>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</si>
  <si>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</si>
  <si>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</si>
  <si>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</si>
  <si>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</si>
  <si>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</si>
  <si>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</si>
  <si>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</si>
  <si>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</si>
  <si>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</si>
  <si>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</si>
  <si>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</si>
  <si>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</si>
  <si>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</si>
  <si>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</si>
  <si>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</si>
  <si>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</si>
  <si>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</si>
  <si>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</si>
  <si>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</si>
  <si>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</si>
  <si>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</si>
  <si>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</si>
  <si>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</si>
  <si>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</si>
  <si>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</si>
  <si>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</si>
  <si>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</si>
  <si>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</si>
  <si>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</si>
  <si>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</si>
  <si>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</si>
  <si>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</si>
  <si>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</si>
  <si>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</si>
  <si>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</si>
  <si>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</si>
  <si>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</si>
  <si>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</si>
  <si>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</si>
  <si>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</si>
  <si>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</si>
  <si>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</si>
  <si>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</si>
  <si>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</si>
  <si>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</si>
  <si>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</si>
  <si>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</si>
  <si>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</si>
  <si>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</si>
  <si>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</si>
  <si>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</si>
  <si>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</si>
  <si>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</si>
  <si>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</si>
  <si>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</si>
  <si>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</si>
  <si>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</si>
  <si>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</si>
  <si>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</si>
  <si>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</si>
  <si>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</si>
  <si>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</si>
  <si>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</si>
  <si>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</si>
  <si>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</si>
  <si>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</si>
  <si>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</si>
  <si>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</si>
  <si>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</si>
  <si>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</si>
  <si>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</si>
  <si>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</si>
  <si>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</si>
  <si>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</si>
  <si>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</si>
  <si>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</si>
  <si>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</si>
  <si>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</si>
  <si>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</si>
  <si>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</si>
  <si>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</si>
  <si>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</si>
  <si>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</si>
  <si>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</si>
  <si>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</si>
  <si>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</si>
  <si>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</si>
  <si>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</si>
  <si>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</si>
  <si>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</si>
  <si>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</si>
  <si>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</si>
  <si>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</si>
  <si>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</si>
  <si>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</si>
  <si>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</si>
  <si>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</si>
  <si>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</si>
  <si>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</si>
  <si>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</si>
  <si>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</si>
  <si>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</si>
  <si>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</si>
  <si>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</si>
  <si>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</si>
  <si>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</si>
  <si>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</si>
  <si>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</si>
  <si>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</si>
  <si>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</si>
  <si>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</si>
  <si>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</si>
  <si>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</si>
  <si>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</si>
  <si>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</si>
  <si>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</si>
  <si>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</si>
  <si>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</si>
  <si>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</si>
  <si>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</si>
  <si>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</si>
  <si>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</si>
  <si>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</si>
  <si>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</si>
  <si>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</si>
  <si>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</si>
  <si>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</si>
  <si>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</si>
  <si>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</si>
  <si>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</si>
  <si>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</si>
  <si>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</si>
  <si>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</si>
  <si>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</si>
  <si>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</si>
  <si>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</si>
  <si>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</si>
  <si>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</si>
  <si>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</si>
  <si>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</si>
  <si>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</si>
  <si>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</si>
  <si>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</si>
  <si>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</si>
  <si>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</si>
  <si>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</si>
  <si>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</si>
  <si>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</si>
  <si>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</si>
  <si>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</si>
  <si>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</si>
  <si>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</si>
  <si>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</si>
  <si>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</si>
  <si>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</si>
  <si>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</si>
  <si>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</si>
  <si>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</si>
  <si>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</si>
  <si>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</si>
  <si>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</si>
  <si>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</si>
  <si>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</si>
  <si>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</si>
  <si>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</si>
  <si>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</si>
  <si>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</si>
  <si>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</si>
  <si>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</si>
  <si>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</si>
  <si>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</si>
  <si>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</si>
  <si>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</si>
  <si>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</si>
  <si>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</si>
  <si>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</si>
  <si>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</si>
  <si>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</si>
  <si>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</si>
  <si>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</si>
  <si>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</si>
  <si>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</si>
  <si>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</si>
  <si>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</si>
  <si>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</si>
  <si>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</si>
  <si>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</si>
  <si>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</si>
  <si>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</si>
  <si>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</si>
  <si>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</si>
  <si>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</si>
  <si>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</si>
  <si>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</si>
  <si>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</si>
  <si>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</si>
  <si>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</si>
  <si>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</si>
  <si>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</si>
  <si>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</si>
  <si>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</si>
  <si>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</si>
  <si>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</si>
  <si>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</si>
  <si>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</si>
  <si>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</si>
  <si>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</si>
  <si>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</si>
  <si>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</si>
  <si>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</si>
  <si>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</si>
  <si>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</si>
  <si>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</si>
  <si>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</si>
  <si>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</si>
  <si>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</si>
  <si>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</si>
  <si>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</si>
  <si>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</si>
  <si>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</si>
  <si>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</si>
  <si>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</si>
  <si>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</si>
  <si>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</si>
  <si>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</si>
  <si>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</si>
  <si>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</si>
  <si>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</si>
  <si>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</si>
  <si>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</si>
  <si>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</si>
  <si>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</si>
  <si>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</si>
  <si>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</si>
  <si>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</si>
  <si>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</si>
  <si>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</si>
  <si>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</si>
  <si>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</si>
  <si>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</si>
  <si>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</si>
  <si>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</si>
  <si>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</si>
  <si>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</si>
  <si>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</si>
  <si>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</si>
  <si>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</si>
  <si>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</si>
  <si>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</si>
  <si>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</si>
  <si>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</si>
  <si>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</si>
  <si>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</si>
  <si>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</si>
  <si>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</si>
  <si>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</si>
  <si>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</si>
  <si>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</si>
  <si>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</si>
  <si>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</si>
  <si>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</si>
  <si>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</si>
  <si>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</si>
  <si>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</si>
  <si>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</si>
  <si>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</si>
  <si>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</si>
  <si>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</si>
  <si>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</si>
  <si>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</si>
  <si>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</si>
  <si>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</si>
  <si>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</si>
  <si>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</si>
  <si>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</si>
  <si>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</si>
  <si>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</si>
  <si>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</si>
  <si>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</si>
  <si>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</si>
  <si>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</si>
  <si>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</si>
  <si>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</si>
  <si>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</si>
  <si>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</si>
  <si>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</si>
  <si>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</si>
  <si>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</si>
  <si>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</si>
  <si>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</si>
  <si>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</si>
  <si>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</si>
  <si>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</si>
  <si>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</si>
  <si>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</si>
  <si>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</si>
  <si>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</si>
  <si>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</si>
  <si>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</si>
  <si>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</si>
  <si>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</si>
  <si>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</si>
  <si>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</si>
  <si>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</si>
  <si>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</si>
  <si>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</si>
  <si>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</si>
  <si>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</si>
  <si>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</si>
  <si>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</si>
  <si>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</si>
  <si>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</si>
  <si>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</si>
  <si>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</si>
  <si>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</si>
  <si>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</si>
  <si>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</si>
  <si>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</si>
  <si>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</si>
  <si>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</si>
  <si>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</si>
  <si>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</si>
  <si>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</si>
  <si>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</si>
  <si>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</si>
  <si>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</si>
  <si>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</si>
  <si>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</si>
  <si>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</si>
  <si>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</si>
  <si>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</si>
  <si>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</si>
  <si>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</si>
  <si>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</si>
  <si>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</si>
  <si>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</si>
  <si>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</si>
  <si>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</si>
  <si>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</si>
  <si>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</si>
  <si>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</si>
  <si>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</si>
  <si>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</si>
  <si>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</si>
  <si>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</si>
  <si>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</si>
  <si>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</si>
  <si>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</si>
  <si>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</si>
  <si>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</si>
  <si>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</si>
  <si>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</si>
  <si>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</si>
  <si>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</si>
  <si>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</si>
  <si>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</si>
  <si>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</si>
  <si>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</si>
  <si>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</si>
  <si>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</si>
  <si>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</si>
  <si>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</si>
  <si>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</si>
  <si>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</si>
  <si>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</si>
  <si>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</si>
  <si>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</si>
  <si>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</si>
  <si>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</si>
  <si>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</si>
  <si>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</si>
  <si>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</si>
  <si>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</si>
  <si>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</si>
  <si>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</si>
  <si>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</si>
  <si>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</si>
  <si>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</si>
  <si>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</si>
  <si>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</si>
  <si>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</si>
  <si>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</si>
  <si>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</si>
  <si>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</si>
  <si>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</si>
  <si>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</si>
  <si>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</si>
  <si>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</si>
  <si>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</si>
  <si>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</si>
  <si>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</si>
  <si>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</si>
  <si>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</si>
  <si>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</si>
  <si>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</si>
  <si>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</si>
  <si>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</si>
  <si>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</si>
  <si>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</si>
  <si>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</si>
  <si>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</si>
  <si>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</si>
  <si>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</si>
  <si>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</si>
  <si>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</si>
  <si>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</si>
  <si>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</si>
  <si>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</si>
  <si>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</si>
  <si>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</si>
  <si>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</si>
  <si>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</si>
  <si>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</si>
  <si>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</si>
  <si>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</si>
  <si>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</si>
  <si>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</si>
  <si>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</si>
  <si>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</si>
  <si>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</si>
  <si>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</si>
  <si>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</si>
  <si>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</si>
  <si>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</si>
  <si>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</si>
  <si>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</si>
  <si>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</si>
  <si>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</si>
  <si>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</si>
  <si>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</si>
  <si>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</si>
  <si>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</si>
  <si>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</si>
  <si>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</si>
  <si>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</si>
  <si>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</si>
  <si>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</si>
  <si>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</si>
  <si>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</si>
  <si>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</si>
  <si>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</si>
  <si>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</si>
  <si>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</si>
  <si>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</si>
  <si>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</si>
  <si>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</si>
  <si>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</si>
  <si>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</si>
  <si>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</si>
  <si>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</si>
  <si>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</si>
  <si>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</si>
  <si>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</si>
  <si>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</si>
  <si>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</si>
  <si>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</si>
  <si>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</si>
  <si>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</si>
  <si>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</si>
  <si>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</si>
  <si>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</si>
  <si>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</si>
  <si>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</si>
  <si>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</si>
  <si>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</si>
  <si>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</si>
  <si>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</si>
  <si>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</si>
  <si>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</si>
  <si>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</si>
  <si>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</si>
  <si>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</si>
  <si>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</si>
  <si>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</si>
  <si>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</si>
  <si>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</si>
  <si>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</si>
  <si>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</si>
  <si>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</si>
  <si>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</si>
  <si>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</si>
  <si>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</si>
  <si>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</si>
  <si>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</si>
  <si>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</si>
  <si>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</si>
  <si>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</si>
  <si>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</si>
  <si>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</si>
  <si>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</si>
  <si>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</si>
  <si>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</si>
  <si>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</si>
  <si>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</si>
  <si>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</si>
  <si>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</si>
  <si>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</si>
  <si>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</si>
  <si>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</si>
  <si>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</si>
  <si>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</si>
  <si>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</si>
  <si>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</si>
  <si>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</si>
  <si>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</si>
  <si>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</si>
  <si>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</si>
  <si>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</si>
  <si>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</si>
  <si>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</si>
  <si>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</si>
  <si>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</si>
  <si>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</si>
  <si>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</si>
  <si>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</si>
  <si>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</si>
  <si>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</si>
  <si>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</si>
  <si>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</si>
  <si>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</si>
  <si>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</si>
  <si>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</si>
  <si>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</si>
  <si>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</si>
  <si>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</si>
  <si>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</si>
  <si>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</si>
  <si>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</si>
  <si>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</si>
  <si>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</si>
  <si>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</si>
  <si>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</si>
  <si>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</si>
  <si>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</si>
  <si>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</si>
  <si>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</si>
  <si>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</si>
  <si>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</si>
  <si>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</si>
  <si>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</si>
  <si>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</si>
  <si>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</si>
  <si>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</si>
  <si>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</si>
  <si>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</si>
  <si>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</si>
  <si>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</si>
  <si>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</si>
  <si>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</si>
  <si>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</si>
  <si>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</si>
  <si>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</si>
  <si>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</si>
  <si>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</si>
  <si>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</si>
  <si>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</si>
  <si>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</si>
  <si>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</si>
  <si>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</si>
  <si>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</si>
  <si>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</si>
  <si>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</si>
  <si>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</si>
  <si>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</si>
  <si>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</si>
  <si>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</si>
  <si>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</si>
  <si>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</si>
  <si>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</si>
  <si>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</si>
  <si>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</si>
  <si>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</si>
  <si>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</si>
  <si>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</si>
  <si>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</si>
  <si>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</si>
  <si>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</si>
  <si>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</si>
  <si>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</si>
  <si>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</si>
  <si>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</si>
  <si>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</si>
  <si>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</si>
  <si>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</si>
  <si>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</si>
  <si>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</si>
  <si>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</si>
  <si>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</si>
  <si>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</si>
  <si>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</si>
  <si>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</si>
  <si>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</si>
  <si>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</si>
  <si>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</si>
  <si>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</si>
  <si>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</si>
  <si>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</si>
  <si>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</si>
  <si>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</si>
  <si>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</si>
  <si>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</si>
  <si>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</si>
  <si>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</si>
  <si>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</si>
  <si>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</si>
  <si>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</si>
  <si>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</si>
  <si>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</si>
  <si>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</si>
  <si>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</si>
  <si>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</si>
  <si>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</si>
  <si>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</si>
  <si>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</si>
  <si>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</si>
  <si>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</si>
  <si>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</si>
  <si>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</si>
  <si>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</si>
  <si>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</si>
  <si>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</si>
  <si>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</si>
  <si>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</si>
  <si>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</si>
  <si>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</si>
  <si>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</si>
  <si>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</si>
  <si>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</si>
  <si>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</si>
  <si>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</si>
  <si>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</si>
  <si>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</si>
  <si>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</si>
  <si>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</si>
  <si>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</si>
  <si>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</si>
  <si>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</si>
  <si>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</si>
  <si>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</si>
  <si>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</si>
  <si>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</si>
  <si>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</si>
  <si>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</si>
  <si>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</si>
  <si>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</si>
  <si>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</si>
  <si>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</si>
  <si>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</si>
  <si>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</si>
  <si>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</si>
  <si>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</si>
  <si>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</si>
  <si>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</si>
  <si>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</si>
  <si>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</si>
  <si>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</si>
  <si>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</si>
  <si>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</si>
  <si>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</si>
  <si>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</si>
  <si>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</si>
  <si>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</si>
  <si>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</si>
  <si>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</si>
  <si>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</si>
  <si>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</si>
  <si>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</si>
  <si>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</si>
  <si>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</si>
  <si>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</si>
  <si>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</si>
  <si>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</si>
  <si>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</si>
  <si>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</si>
  <si>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</si>
  <si>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</si>
  <si>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</si>
  <si>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</si>
  <si>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</si>
  <si>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</si>
  <si>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</si>
  <si>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</si>
  <si>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</si>
  <si>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</si>
  <si>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</si>
  <si>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</si>
  <si>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</si>
  <si>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</si>
  <si>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</si>
  <si>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</si>
  <si>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</si>
  <si>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</si>
  <si>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</si>
  <si>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</si>
  <si>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</si>
  <si>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</si>
  <si>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</si>
  <si>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</si>
  <si>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</si>
  <si>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</si>
  <si>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</si>
  <si>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</si>
  <si>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</si>
  <si>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</si>
  <si>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</si>
  <si>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</si>
  <si>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</si>
  <si>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</si>
  <si>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</si>
  <si>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</si>
  <si>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</si>
  <si>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</si>
  <si>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</si>
  <si>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</si>
  <si>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</si>
  <si>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</si>
  <si>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</si>
  <si>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</si>
  <si>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</si>
  <si>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</si>
  <si>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</si>
  <si>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</si>
  <si>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</si>
  <si>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</si>
  <si>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</si>
  <si>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</si>
  <si>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</si>
  <si>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</si>
  <si>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</si>
  <si>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</si>
  <si>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</si>
  <si>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</si>
  <si>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</si>
  <si>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</si>
  <si>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</si>
  <si>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</si>
  <si>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</si>
  <si>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</si>
  <si>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</si>
  <si>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</si>
  <si>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</si>
  <si>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</si>
  <si>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</si>
  <si>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</si>
  <si>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</si>
  <si>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</si>
  <si>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</si>
  <si>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</si>
  <si>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</si>
  <si>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</si>
  <si>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</si>
  <si>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</si>
  <si>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</si>
  <si>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</si>
  <si>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</si>
  <si>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</si>
  <si>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</si>
  <si>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</si>
  <si>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</si>
  <si>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</si>
  <si>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</si>
  <si>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</si>
  <si>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</si>
  <si>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</si>
  <si>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</si>
  <si>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</si>
  <si>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</si>
  <si>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</si>
  <si>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</si>
  <si>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</si>
  <si>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</si>
  <si>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</si>
  <si>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</si>
  <si>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</si>
  <si>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</si>
  <si>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</si>
  <si>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</si>
  <si>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</si>
  <si>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</si>
  <si>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</si>
  <si>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</si>
  <si>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</si>
  <si>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</si>
  <si>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</si>
  <si>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</si>
  <si>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</si>
  <si>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</si>
  <si>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</si>
  <si>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</si>
  <si>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</si>
  <si>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</si>
  <si>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</si>
  <si>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</si>
  <si>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</si>
  <si>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</si>
  <si>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</si>
  <si>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</si>
  <si>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</si>
  <si>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</si>
  <si>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</si>
  <si>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</si>
  <si>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</si>
  <si>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</si>
  <si>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</si>
  <si>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</si>
  <si>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</si>
  <si>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</si>
  <si>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</si>
  <si>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</si>
  <si>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</si>
  <si>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</si>
  <si>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</si>
  <si>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</si>
  <si>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</si>
  <si>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</si>
  <si>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</si>
  <si>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</si>
  <si>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</si>
  <si>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</si>
  <si>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</si>
  <si>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</si>
  <si>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</si>
  <si>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</si>
  <si>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</si>
  <si>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</si>
  <si>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</si>
  <si>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</si>
  <si>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</si>
  <si>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</si>
  <si>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</si>
  <si>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</si>
  <si>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</si>
  <si>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</si>
  <si>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</si>
  <si>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</si>
  <si>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</si>
  <si>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</si>
  <si>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</si>
  <si>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</si>
  <si>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</si>
  <si>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</si>
  <si>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</si>
  <si>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</si>
  <si>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</si>
  <si>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</si>
  <si>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</si>
  <si>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</si>
  <si>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</si>
  <si>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</si>
  <si>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</si>
  <si>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</si>
  <si>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</si>
  <si>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</si>
  <si>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</si>
  <si>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</si>
  <si>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</si>
  <si>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</si>
  <si>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</si>
  <si>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</si>
  <si>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</si>
  <si>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</si>
  <si>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</si>
  <si>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</si>
  <si>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</si>
  <si>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</si>
  <si>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</si>
  <si>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</si>
  <si>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</si>
  <si>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</si>
  <si>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</si>
  <si>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</si>
  <si>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</si>
  <si>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</si>
  <si>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</si>
  <si>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</si>
  <si>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</si>
  <si>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</si>
  <si>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</si>
  <si>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</si>
  <si>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</si>
  <si>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</si>
  <si>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</si>
  <si>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</si>
  <si>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</si>
  <si>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</si>
  <si>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</si>
  <si>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</si>
  <si>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</si>
  <si>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</si>
  <si>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</si>
  <si>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</si>
  <si>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</si>
  <si>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</si>
  <si>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</si>
  <si>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</si>
  <si>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</si>
  <si>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</si>
  <si>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</si>
  <si>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</si>
  <si>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</si>
  <si>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</si>
  <si>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</si>
  <si>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</si>
  <si>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</si>
  <si>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</si>
  <si>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</si>
  <si>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</si>
  <si>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</si>
  <si>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</si>
  <si>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</si>
  <si>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</si>
  <si>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</si>
  <si>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</si>
  <si>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</si>
  <si>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</si>
  <si>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</si>
  <si>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</si>
  <si>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</si>
  <si>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</si>
  <si>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</si>
  <si>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</si>
  <si>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</si>
  <si>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</si>
  <si>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</si>
  <si>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</si>
  <si>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</si>
  <si>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</si>
  <si>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</si>
  <si>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</si>
  <si>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</si>
  <si>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</si>
  <si>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</si>
  <si>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</si>
  <si>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</si>
  <si>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</si>
  <si>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</si>
  <si>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</si>
  <si>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</si>
  <si>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</si>
  <si>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</si>
  <si>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</si>
  <si>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</si>
  <si>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</si>
  <si>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</si>
  <si>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</si>
  <si>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</si>
  <si>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</si>
  <si>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</si>
  <si>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</si>
  <si>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</si>
  <si>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</si>
  <si>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</si>
  <si>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</si>
  <si>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</si>
  <si>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</si>
  <si>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</si>
  <si>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</si>
  <si>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</si>
  <si>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</si>
  <si>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</si>
  <si>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</si>
  <si>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</si>
  <si>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</si>
  <si>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</si>
  <si>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</si>
  <si>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</si>
  <si>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</si>
  <si>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</si>
  <si>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</si>
  <si>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</si>
  <si>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</si>
  <si>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</si>
  <si>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</si>
  <si>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</si>
  <si>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</si>
  <si>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</si>
  <si>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</si>
  <si>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</si>
  <si>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</si>
  <si>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</si>
  <si>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</si>
  <si>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</si>
  <si>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</si>
  <si>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</si>
  <si>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</si>
  <si>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</si>
  <si>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</si>
  <si>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</si>
  <si>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</si>
  <si>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</si>
  <si>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</si>
  <si>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</si>
  <si>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</si>
  <si>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</si>
  <si>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</si>
  <si>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</si>
  <si>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</si>
  <si>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</si>
  <si>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</si>
  <si>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</si>
  <si>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</si>
  <si>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</si>
  <si>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</si>
  <si>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</si>
  <si>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</si>
  <si>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</si>
  <si>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</si>
  <si>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</si>
  <si>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</si>
  <si>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</si>
  <si>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</si>
  <si>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</si>
  <si>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</si>
  <si>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</si>
  <si>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</si>
  <si>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</si>
  <si>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</si>
  <si>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</si>
  <si>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</si>
  <si>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</si>
  <si>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</si>
  <si>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</si>
  <si>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</si>
  <si>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</si>
  <si>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</si>
  <si>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</si>
  <si>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</si>
  <si>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</si>
  <si>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</si>
  <si>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</si>
  <si>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</si>
  <si>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</si>
  <si>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</si>
  <si>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</si>
  <si>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</si>
  <si>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</si>
  <si>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</si>
  <si>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</si>
  <si>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</si>
  <si>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</si>
  <si>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</si>
  <si>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</si>
  <si>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</si>
  <si>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</si>
  <si>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</si>
  <si>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</si>
  <si>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</si>
  <si>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</si>
  <si>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</si>
  <si>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</si>
  <si>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</si>
  <si>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</si>
  <si>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</si>
  <si>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</si>
  <si>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</si>
  <si>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</si>
  <si>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</si>
  <si>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</si>
  <si>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</si>
  <si>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</si>
  <si>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</si>
  <si>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</si>
  <si>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</si>
  <si>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</si>
  <si>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</si>
  <si>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</si>
  <si>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</si>
  <si>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</si>
  <si>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</si>
  <si>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</si>
  <si>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</si>
  <si>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</si>
  <si>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</si>
  <si>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</si>
  <si>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</si>
  <si>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</si>
  <si>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</si>
  <si>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</si>
  <si>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</si>
  <si>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</si>
  <si>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</si>
  <si>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</si>
  <si>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</si>
  <si>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</si>
  <si>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</si>
  <si>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</si>
  <si>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</si>
  <si>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</si>
  <si>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</si>
  <si>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</si>
  <si>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</si>
  <si>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</si>
  <si>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</si>
  <si>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</si>
  <si>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</si>
  <si>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</si>
  <si>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</si>
  <si>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</si>
  <si>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</si>
  <si>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</si>
  <si>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</si>
  <si>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</si>
  <si>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</si>
  <si>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</si>
  <si>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</si>
  <si>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</si>
  <si>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</si>
  <si>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</si>
  <si>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</si>
  <si>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</si>
  <si>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</si>
  <si>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</si>
  <si>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</si>
  <si>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</si>
  <si>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</si>
  <si>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</si>
  <si>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</si>
  <si>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</si>
  <si>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</si>
  <si>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</si>
  <si>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</si>
  <si>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</si>
  <si>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</si>
  <si>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</si>
  <si>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</si>
  <si>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</si>
  <si>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</si>
  <si>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</si>
  <si>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</si>
  <si>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</si>
  <si>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</si>
  <si>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</si>
  <si>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</si>
  <si>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</si>
  <si>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</si>
  <si>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</si>
  <si>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</si>
  <si>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</si>
  <si>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</si>
  <si>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</si>
  <si>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</si>
  <si>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</si>
  <si>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</si>
  <si>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</si>
  <si>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</si>
  <si>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</si>
  <si>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</si>
  <si>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</si>
  <si>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</si>
  <si>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</si>
  <si>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</si>
  <si>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</si>
  <si>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</si>
  <si>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</si>
  <si>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</si>
  <si>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</si>
  <si>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</si>
  <si>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</si>
  <si>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</si>
  <si>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</si>
  <si>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</si>
  <si>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</si>
  <si>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</si>
  <si>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</si>
  <si>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</si>
  <si>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</si>
  <si>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</si>
  <si>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</si>
  <si>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</si>
  <si>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</si>
  <si>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</si>
  <si>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</si>
  <si>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</si>
  <si>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</si>
  <si>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</si>
  <si>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</si>
  <si>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</si>
  <si>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</si>
  <si>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</si>
  <si>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</si>
  <si>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</si>
  <si>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</si>
  <si>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</si>
  <si>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</si>
  <si>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</si>
  <si>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</si>
  <si>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</si>
  <si>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</si>
  <si>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</si>
  <si>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</si>
  <si>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</si>
  <si>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</si>
  <si>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</si>
  <si>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</si>
  <si>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</si>
  <si>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</si>
  <si>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</si>
  <si>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</si>
  <si>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</si>
  <si>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</si>
  <si>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</si>
  <si>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</si>
  <si>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</si>
  <si>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</si>
  <si>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</si>
  <si>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</si>
  <si>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</si>
  <si>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</si>
  <si>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</si>
  <si>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</si>
  <si>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</si>
  <si>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</si>
  <si>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</si>
  <si>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</si>
  <si>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</si>
  <si>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</si>
  <si>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</si>
  <si>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</si>
  <si>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</si>
  <si>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</si>
  <si>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</si>
  <si>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</si>
  <si>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</si>
  <si>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</si>
  <si>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</si>
  <si>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</si>
  <si>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</si>
  <si>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</si>
  <si>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</si>
  <si>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</si>
  <si>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</si>
  <si>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</si>
  <si>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</si>
  <si>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</si>
  <si>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</si>
  <si>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</si>
  <si>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</si>
  <si>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</si>
  <si>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</si>
  <si>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</si>
  <si>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</si>
  <si>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</si>
  <si>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</si>
  <si>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</si>
  <si>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</si>
  <si>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</si>
  <si>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</si>
  <si>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</si>
  <si>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</si>
  <si>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</si>
  <si>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</si>
  <si>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</si>
  <si>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</si>
  <si>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</si>
  <si>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</si>
  <si>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</si>
  <si>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</si>
  <si>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</si>
  <si>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</si>
  <si>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</si>
  <si>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</si>
  <si>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</si>
  <si>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</si>
  <si>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</si>
  <si>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</si>
  <si>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</si>
  <si>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</si>
  <si>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</si>
  <si>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</si>
  <si>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</si>
  <si>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</si>
  <si>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</si>
  <si>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</si>
  <si>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</si>
  <si>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</si>
  <si>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</si>
  <si>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</si>
  <si>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</si>
  <si>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</si>
  <si>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</si>
  <si>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</si>
  <si>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</si>
  <si>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</si>
  <si>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</si>
  <si>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</si>
  <si>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</si>
  <si>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</si>
  <si>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</si>
  <si>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</si>
  <si>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</si>
  <si>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</si>
  <si>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</si>
  <si>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</si>
  <si>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</si>
  <si>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</si>
  <si>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</si>
  <si>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</si>
  <si>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</si>
  <si>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</si>
  <si>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</si>
  <si>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</si>
  <si>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</si>
  <si>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</si>
  <si>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</si>
  <si>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</si>
  <si>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</si>
  <si>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</si>
  <si>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</si>
  <si>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</si>
  <si>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</si>
  <si>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</si>
  <si>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</si>
  <si>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</si>
  <si>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</si>
  <si>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</si>
  <si>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</si>
  <si>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</si>
  <si>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</si>
  <si>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</si>
  <si>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</si>
  <si>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</si>
  <si>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</si>
  <si>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</si>
  <si>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</si>
  <si>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</si>
  <si>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</si>
  <si>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</si>
  <si>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</si>
  <si>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</si>
  <si>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</si>
  <si>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</si>
  <si>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</si>
  <si>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</si>
  <si>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</si>
  <si>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</si>
  <si>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</si>
  <si>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</si>
  <si>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</si>
  <si>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</si>
  <si>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</si>
  <si>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</si>
  <si>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</si>
  <si>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</si>
  <si>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</si>
  <si>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</si>
  <si>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</si>
  <si>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</si>
  <si>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</si>
  <si>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</si>
  <si>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</si>
  <si>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</si>
  <si>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</si>
  <si>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</si>
  <si>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</si>
  <si>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</si>
  <si>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</si>
  <si>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</si>
  <si>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</si>
  <si>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</si>
  <si>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</si>
  <si>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</si>
  <si>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</si>
  <si>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</si>
  <si>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</si>
  <si>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</si>
  <si>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</si>
  <si>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</si>
  <si>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</si>
  <si>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</si>
  <si>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</si>
  <si>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</si>
  <si>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</si>
  <si>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</si>
  <si>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</si>
  <si>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</si>
  <si>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</si>
  <si>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</si>
  <si>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</si>
  <si>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</si>
  <si>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</si>
  <si>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</si>
  <si>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</si>
  <si>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</si>
  <si>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</si>
  <si>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</si>
  <si>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</si>
  <si>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</si>
  <si>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</si>
  <si>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</si>
  <si>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</si>
  <si>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</si>
  <si>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</si>
  <si>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</si>
  <si>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</si>
  <si>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</si>
  <si>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</si>
  <si>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</si>
  <si>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</si>
  <si>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</si>
  <si>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</si>
  <si>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</si>
  <si>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</si>
  <si>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</si>
  <si>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</si>
  <si>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</si>
  <si>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</si>
  <si>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</si>
  <si>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</si>
  <si>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</si>
  <si>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</si>
  <si>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</si>
  <si>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</si>
  <si>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</si>
  <si>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</si>
  <si>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</si>
  <si>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</si>
  <si>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</si>
  <si>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</si>
  <si>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</si>
  <si>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</si>
  <si>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</si>
  <si>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</si>
  <si>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</si>
  <si>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</si>
  <si>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</si>
  <si>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</si>
  <si>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</si>
  <si>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</si>
  <si>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</si>
  <si>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</si>
  <si>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</si>
  <si>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</si>
  <si>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</si>
  <si>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</si>
  <si>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</si>
  <si>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</si>
  <si>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</si>
  <si>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</si>
  <si>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</si>
  <si>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</si>
  <si>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</si>
  <si>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</si>
  <si>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</si>
  <si>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</si>
  <si>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</si>
  <si>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</si>
  <si>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</si>
  <si>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</si>
  <si>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</si>
  <si>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</si>
  <si>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</si>
  <si>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</si>
  <si>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</si>
  <si>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</si>
  <si>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</si>
  <si>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</si>
  <si>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</si>
  <si>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</si>
  <si>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</si>
  <si>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</si>
  <si>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</si>
  <si>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</si>
  <si>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</si>
  <si>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</si>
  <si>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</si>
  <si>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</si>
  <si>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</si>
  <si>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</si>
  <si>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</si>
  <si>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</si>
  <si>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</si>
  <si>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</si>
  <si>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</si>
  <si>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</si>
  <si>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</si>
  <si>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</si>
  <si>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</si>
  <si>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</si>
  <si>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</si>
  <si>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</si>
  <si>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</si>
  <si>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</si>
  <si>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</si>
  <si>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</si>
  <si>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</si>
  <si>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</si>
  <si>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</si>
  <si>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</si>
  <si>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</si>
  <si>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</si>
  <si>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</si>
  <si>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</si>
  <si>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</si>
  <si>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</si>
  <si>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</si>
  <si>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</si>
  <si>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</si>
  <si>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</si>
  <si>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</si>
  <si>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</si>
  <si>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</si>
  <si>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</si>
  <si>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</si>
  <si>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</si>
  <si>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</si>
  <si>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</si>
  <si>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</si>
  <si>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</si>
  <si>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</si>
  <si>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</si>
  <si>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</si>
  <si>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</si>
  <si>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</si>
  <si>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</si>
  <si>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</si>
  <si>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</si>
  <si>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</si>
  <si>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</si>
  <si>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</si>
  <si>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</si>
  <si>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</si>
  <si>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</si>
  <si>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</si>
  <si>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</si>
  <si>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</si>
  <si>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</si>
  <si>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</si>
  <si>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</si>
  <si>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</si>
  <si>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</si>
  <si>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</si>
  <si>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</si>
  <si>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</si>
  <si>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</si>
  <si>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</si>
  <si>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</si>
  <si>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</si>
  <si>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</si>
  <si>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</si>
  <si>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</si>
  <si>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</si>
  <si>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</si>
  <si>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</si>
  <si>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</si>
  <si>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</si>
  <si>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</si>
  <si>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</si>
  <si>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</si>
  <si>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</si>
  <si>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</si>
  <si>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</si>
  <si>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</si>
  <si>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</si>
  <si>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</si>
  <si>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</si>
  <si>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</si>
  <si>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</si>
  <si>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</si>
  <si>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</si>
  <si>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</si>
  <si>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</si>
  <si>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</si>
  <si>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</si>
  <si>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</si>
  <si>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</si>
  <si>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</si>
  <si>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</si>
  <si>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</si>
  <si>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</si>
  <si>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</si>
  <si>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</si>
  <si>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</si>
  <si>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</si>
  <si>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</si>
  <si>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</si>
  <si>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</si>
  <si>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</si>
  <si>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</si>
  <si>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</si>
  <si>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</si>
  <si>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</si>
  <si>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</si>
  <si>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</si>
  <si>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</si>
  <si>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</si>
  <si>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</si>
  <si>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</si>
  <si>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</si>
  <si>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</si>
  <si>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</si>
  <si>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</si>
  <si>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</si>
  <si>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</si>
  <si>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</si>
  <si>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</si>
  <si>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</si>
  <si>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</si>
  <si>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</si>
  <si>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</si>
  <si>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</si>
  <si>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</si>
  <si>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</si>
  <si>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</si>
  <si>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</si>
  <si>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</si>
  <si>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</si>
  <si>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</si>
  <si>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</si>
  <si>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</si>
  <si>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</si>
  <si>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</si>
  <si>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</si>
  <si>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</si>
  <si>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</si>
  <si>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</si>
  <si>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</si>
  <si>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</si>
  <si>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</si>
  <si>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</si>
  <si>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</si>
  <si>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</si>
  <si>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</si>
  <si>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</si>
  <si>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</si>
  <si>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</si>
  <si>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</si>
  <si>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</si>
  <si>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</si>
  <si>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</si>
  <si>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</si>
  <si>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</si>
  <si>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</si>
  <si>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</si>
  <si>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</si>
  <si>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</si>
  <si>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</si>
  <si>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</si>
  <si>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</si>
  <si>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</si>
  <si>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</si>
  <si>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</si>
  <si>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</si>
  <si>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</si>
  <si>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</si>
  <si>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</si>
  <si>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</si>
  <si>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</si>
  <si>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</si>
  <si>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</si>
  <si>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</si>
  <si>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</si>
  <si>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</si>
  <si>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</si>
  <si>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</si>
  <si>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</si>
  <si>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</si>
  <si>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</si>
  <si>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</si>
  <si>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</si>
  <si>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</si>
  <si>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</si>
  <si>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</si>
  <si>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</si>
  <si>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</si>
  <si>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</si>
  <si>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</si>
  <si>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</si>
  <si>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</si>
  <si>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</si>
  <si>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</si>
  <si>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</si>
  <si>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</si>
  <si>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</si>
  <si>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</si>
  <si>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</si>
  <si>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</si>
  <si>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</si>
  <si>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</si>
  <si>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</si>
  <si>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</si>
  <si>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</si>
  <si>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</si>
  <si>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</si>
  <si>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</si>
  <si>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</si>
  <si>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</si>
  <si>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</si>
  <si>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</si>
  <si>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</si>
  <si>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</si>
  <si>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</si>
  <si>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</si>
  <si>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</si>
  <si>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</si>
  <si>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</si>
  <si>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</si>
  <si>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</si>
  <si>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</si>
  <si>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</si>
  <si>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</si>
  <si>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</si>
  <si>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</si>
  <si>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</si>
  <si>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</si>
  <si>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</si>
  <si>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</si>
  <si>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</si>
  <si>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</si>
  <si>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</si>
  <si>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</si>
  <si>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</si>
  <si>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</si>
  <si>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</si>
  <si>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</si>
  <si>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</si>
  <si>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</si>
  <si>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</si>
  <si>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</si>
  <si>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</si>
  <si>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</si>
  <si>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</si>
  <si>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</si>
  <si>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</si>
  <si>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</si>
  <si>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</si>
  <si>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</si>
  <si>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</si>
  <si>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</si>
  <si>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</si>
  <si>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</si>
  <si>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</si>
  <si>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</si>
  <si>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</si>
  <si>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</si>
  <si>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</si>
  <si>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</si>
  <si>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</si>
  <si>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</si>
  <si>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</si>
  <si>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</si>
  <si>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</si>
  <si>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</si>
  <si>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</si>
  <si>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</si>
  <si>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</si>
  <si>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</si>
  <si>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</si>
  <si>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</si>
  <si>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</si>
  <si>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</si>
  <si>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</si>
  <si>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</si>
  <si>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</si>
  <si>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</si>
  <si>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</si>
  <si>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</si>
  <si>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</si>
  <si>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</si>
  <si>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</si>
  <si>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</si>
  <si>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</si>
  <si>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</si>
  <si>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</si>
  <si>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</si>
  <si>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</si>
  <si>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</si>
  <si>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</si>
  <si>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</si>
  <si>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</si>
  <si>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</si>
  <si>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</si>
  <si>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</si>
  <si>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</si>
  <si>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</si>
  <si>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</si>
  <si>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</si>
  <si>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</si>
  <si>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</si>
  <si>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</si>
  <si>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</si>
  <si>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</si>
  <si>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</si>
  <si>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</si>
  <si>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</si>
  <si>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</si>
  <si>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</si>
  <si>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</si>
  <si>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</si>
  <si>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</si>
  <si>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</si>
  <si>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</si>
  <si>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</si>
  <si>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</si>
  <si>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</si>
  <si>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</si>
  <si>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</si>
  <si>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</si>
  <si>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</si>
  <si>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</si>
  <si>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</si>
  <si>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</si>
  <si>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</si>
  <si>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</si>
  <si>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</si>
  <si>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</si>
  <si>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</si>
  <si>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</si>
  <si>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</si>
  <si>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</si>
  <si>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</si>
  <si>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</si>
  <si>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</si>
  <si>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</si>
  <si>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</si>
  <si>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</si>
  <si>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</si>
  <si>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</si>
  <si>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</si>
  <si>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</si>
  <si>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</si>
  <si>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</si>
  <si>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</si>
  <si>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</si>
  <si>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</si>
  <si>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</si>
  <si>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</si>
  <si>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</si>
  <si>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</si>
  <si>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</si>
  <si>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</si>
  <si>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</si>
  <si>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</si>
  <si>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</si>
  <si>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</si>
  <si>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</si>
  <si>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</si>
  <si>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</si>
  <si>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</si>
  <si>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</si>
  <si>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</si>
  <si>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</si>
  <si>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</si>
  <si>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</si>
  <si>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</si>
  <si>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</si>
  <si>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</si>
  <si>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</si>
  <si>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</si>
  <si>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</si>
  <si>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</si>
  <si>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</si>
  <si>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</si>
  <si>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</si>
  <si>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</si>
  <si>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</si>
  <si>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</si>
  <si>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</si>
  <si>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</si>
  <si>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</si>
  <si>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</si>
  <si>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</si>
  <si>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</si>
  <si>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</si>
  <si>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</si>
  <si>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</si>
  <si>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</si>
  <si>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</si>
  <si>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</si>
  <si>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</si>
  <si>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</si>
  <si>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</si>
  <si>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</si>
  <si>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</si>
  <si>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</si>
  <si>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</si>
  <si>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</si>
  <si>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</si>
  <si>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</si>
  <si>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</si>
  <si>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</si>
  <si>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</si>
  <si>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</si>
  <si>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</si>
  <si>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</si>
  <si>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</si>
  <si>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</si>
  <si>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</si>
  <si>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</si>
  <si>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</si>
  <si>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</si>
  <si>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</si>
  <si>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</si>
  <si>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</si>
  <si>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</si>
  <si>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</si>
  <si>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</si>
  <si>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</si>
  <si>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</si>
  <si>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</si>
  <si>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</si>
  <si>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</si>
  <si>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</si>
  <si>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</si>
  <si>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</si>
  <si>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</si>
  <si>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</si>
  <si>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</si>
  <si>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</si>
  <si>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</si>
  <si>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</si>
  <si>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</si>
  <si>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</si>
  <si>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</si>
  <si>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</si>
  <si>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</si>
  <si>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</si>
  <si>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</si>
  <si>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</si>
  <si>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</si>
  <si>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</si>
  <si>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</si>
  <si>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</si>
  <si>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</si>
  <si>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</si>
  <si>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</si>
  <si>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</si>
  <si>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</si>
  <si>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</si>
  <si>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</si>
  <si>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</si>
  <si>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</si>
  <si>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</si>
  <si>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</si>
  <si>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</si>
  <si>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</si>
  <si>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</si>
  <si>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</si>
  <si>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</si>
  <si>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</si>
  <si>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</si>
  <si>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</si>
  <si>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</si>
  <si>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</si>
  <si>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</si>
  <si>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</si>
  <si>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</si>
  <si>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</si>
  <si>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</si>
  <si>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</si>
  <si>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</si>
  <si>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</si>
  <si>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</si>
  <si>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</si>
  <si>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</si>
  <si>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</si>
  <si>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</si>
  <si>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</si>
  <si>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</si>
  <si>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</si>
  <si>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</si>
  <si>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</si>
  <si>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</si>
  <si>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</si>
  <si>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</si>
  <si>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</si>
  <si>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</si>
  <si>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</si>
  <si>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</si>
  <si>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</si>
  <si>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</si>
  <si>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</si>
  <si>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</si>
  <si>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</si>
  <si>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</si>
  <si>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</si>
  <si>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</si>
  <si>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</si>
  <si>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</si>
  <si>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</si>
  <si>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</si>
  <si>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</si>
  <si>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</si>
  <si>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</si>
  <si>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</si>
  <si>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</si>
  <si>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</si>
  <si>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</si>
  <si>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</si>
  <si>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</si>
  <si>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</si>
  <si>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</si>
  <si>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</si>
  <si>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</si>
  <si>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</si>
  <si>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</si>
  <si>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</si>
  <si>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</si>
  <si>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</si>
  <si>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</si>
  <si>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</si>
  <si>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</si>
  <si>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</si>
  <si>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</si>
  <si>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</si>
  <si>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</si>
  <si>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</si>
  <si>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</si>
  <si>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</si>
  <si>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</si>
  <si>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</si>
  <si>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</si>
  <si>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</si>
  <si>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</si>
  <si>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</si>
  <si>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</si>
  <si>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</si>
  <si>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</si>
  <si>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</si>
  <si>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</si>
  <si>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</si>
  <si>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</si>
  <si>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</si>
  <si>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</si>
  <si>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</si>
  <si>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</si>
  <si>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</si>
  <si>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</si>
  <si>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</si>
  <si>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</si>
  <si>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</si>
  <si>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</si>
  <si>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</si>
  <si>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</si>
  <si>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</si>
  <si>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</si>
  <si>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</si>
  <si>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</si>
  <si>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</si>
  <si>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</si>
  <si>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</si>
  <si>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</si>
  <si>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</si>
  <si>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</si>
  <si>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</si>
  <si>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</si>
  <si>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</si>
  <si>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</si>
  <si>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</si>
  <si>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</si>
  <si>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</si>
  <si>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</si>
  <si>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</si>
  <si>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</si>
  <si>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</si>
  <si>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</si>
  <si>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</si>
  <si>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</si>
  <si>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</si>
  <si>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</si>
  <si>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</si>
  <si>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</si>
  <si>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</si>
  <si>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</si>
  <si>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</si>
  <si>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</si>
  <si>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</si>
  <si>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</si>
  <si>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</si>
  <si>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</si>
  <si>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</si>
  <si>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</si>
  <si>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</si>
  <si>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</si>
  <si>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</si>
  <si>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</si>
  <si>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</si>
  <si>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</si>
  <si>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</si>
  <si>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</si>
  <si>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</si>
  <si>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</si>
  <si>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</si>
  <si>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</si>
  <si>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</si>
  <si>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</si>
  <si>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</si>
  <si>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</si>
  <si>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</si>
  <si>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</si>
  <si>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</si>
  <si>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</si>
  <si>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</si>
  <si>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</si>
  <si>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</si>
  <si>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</si>
  <si>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</si>
  <si>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</si>
  <si>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</si>
  <si>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</si>
  <si>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</si>
  <si>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</si>
  <si>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</si>
  <si>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</si>
  <si>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</si>
  <si>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</si>
  <si>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</si>
  <si>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</si>
  <si>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</si>
  <si>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</si>
  <si>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</si>
  <si>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</si>
  <si>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</si>
  <si>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</si>
  <si>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</si>
  <si>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</si>
  <si>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</si>
  <si>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</si>
  <si>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</si>
  <si>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</si>
  <si>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</si>
  <si>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</si>
  <si>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</si>
  <si>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</si>
  <si>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</si>
  <si>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</si>
  <si>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</si>
  <si>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</si>
  <si>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</si>
  <si>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</si>
  <si>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</si>
  <si>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</si>
  <si>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</si>
  <si>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</si>
  <si>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</si>
  <si>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</si>
  <si>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</si>
  <si>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</si>
  <si>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</si>
  <si>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</si>
  <si>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</si>
  <si>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</si>
  <si>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</si>
  <si>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</si>
  <si>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</si>
  <si>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</si>
  <si>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</si>
  <si>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</si>
  <si>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</si>
  <si>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</si>
  <si>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</si>
  <si>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</si>
  <si>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</si>
  <si>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</si>
  <si>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</si>
  <si>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</si>
  <si>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</si>
  <si>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</si>
  <si>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</si>
  <si>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</si>
  <si>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</si>
  <si>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</si>
  <si>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</si>
  <si>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</si>
  <si>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</si>
  <si>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</si>
  <si>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</si>
  <si>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</si>
  <si>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</si>
  <si>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</si>
  <si>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</si>
  <si>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</si>
  <si>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</si>
  <si>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</si>
  <si>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</si>
  <si>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</si>
  <si>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</si>
  <si>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</si>
  <si>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</si>
  <si>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</si>
  <si>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</si>
  <si>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</si>
  <si>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</si>
  <si>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</si>
  <si>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</si>
  <si>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</si>
  <si>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</si>
  <si>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</si>
  <si>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</si>
  <si>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</si>
  <si>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</si>
  <si>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</si>
  <si>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</si>
  <si>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</si>
  <si>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</si>
  <si>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</si>
  <si>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</si>
  <si>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</si>
  <si>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</si>
  <si>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</si>
  <si>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</si>
  <si>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</si>
  <si>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</si>
  <si>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</si>
  <si>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</si>
  <si>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</si>
  <si>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</si>
  <si>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</si>
  <si>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</si>
  <si>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</si>
  <si>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</si>
  <si>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</si>
  <si>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</si>
  <si>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</si>
  <si>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</si>
  <si>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</si>
  <si>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</si>
  <si>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</si>
  <si>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</si>
  <si>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</si>
  <si>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</si>
  <si>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</si>
  <si>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</si>
  <si>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</si>
  <si>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</si>
  <si>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</si>
  <si>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</si>
  <si>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</si>
  <si>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</si>
  <si>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</si>
  <si>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</si>
  <si>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</si>
  <si>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</si>
  <si>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</si>
  <si>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</si>
  <si>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</si>
  <si>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</si>
  <si>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</si>
  <si>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</si>
  <si>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</si>
  <si>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</si>
  <si>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</si>
  <si>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</si>
  <si>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</si>
  <si>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</si>
  <si>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</si>
  <si>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</si>
  <si>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</si>
  <si>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</si>
  <si>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</si>
  <si>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</si>
  <si>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</si>
  <si>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</si>
  <si>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</si>
  <si>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</si>
  <si>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</si>
  <si>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</si>
  <si>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</si>
  <si>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</si>
  <si>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</si>
  <si>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</si>
  <si>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</si>
  <si>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</si>
  <si>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</si>
  <si>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</si>
  <si>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</si>
  <si>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</si>
  <si>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</si>
  <si>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</si>
  <si>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</si>
  <si>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</si>
  <si>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</si>
  <si>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</si>
  <si>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</si>
  <si>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</si>
  <si>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</si>
  <si>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</si>
  <si>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</si>
  <si>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</si>
  <si>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</si>
  <si>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</si>
  <si>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</si>
  <si>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</si>
  <si>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</si>
  <si>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</si>
  <si>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</si>
  <si>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</si>
  <si>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</si>
  <si>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</si>
  <si>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</si>
  <si>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</si>
  <si>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</si>
  <si>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</si>
  <si>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</si>
  <si>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</si>
  <si>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</si>
  <si>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</si>
  <si>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</si>
  <si>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</si>
  <si>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</si>
  <si>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</si>
  <si>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</si>
  <si>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</si>
  <si>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</si>
  <si>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</si>
  <si>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</si>
  <si>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</si>
  <si>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</si>
  <si>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</si>
  <si>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</si>
  <si>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</si>
  <si>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</si>
  <si>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</si>
  <si>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</si>
  <si>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</si>
  <si>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</si>
  <si>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</si>
  <si>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</si>
  <si>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</si>
  <si>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</si>
  <si>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</si>
  <si>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</si>
  <si>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</si>
  <si>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</si>
  <si>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</si>
  <si>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</si>
  <si>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</si>
  <si>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</si>
  <si>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</si>
  <si>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</si>
  <si>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</si>
  <si>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</si>
  <si>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</si>
  <si>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</si>
  <si>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</si>
  <si>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</si>
  <si>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</si>
  <si>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</si>
  <si>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</si>
  <si>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</si>
  <si>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</si>
  <si>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</si>
  <si>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</si>
  <si>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</si>
  <si>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</si>
  <si>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</si>
  <si>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</si>
  <si>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</si>
  <si>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</si>
  <si>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</si>
  <si>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</si>
  <si>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</si>
  <si>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</si>
  <si>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</si>
  <si>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</si>
  <si>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</si>
  <si>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</si>
  <si>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</si>
  <si>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</si>
  <si>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</si>
  <si>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</si>
  <si>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</si>
  <si>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</si>
  <si>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</si>
  <si>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</si>
  <si>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</si>
  <si>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</si>
  <si>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</si>
  <si>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</si>
  <si>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</si>
  <si>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</si>
  <si>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</si>
  <si>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</si>
  <si>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</si>
  <si>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</si>
  <si>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</si>
  <si>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</si>
  <si>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</si>
  <si>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</si>
  <si>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</si>
  <si>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</si>
  <si>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</si>
  <si>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</si>
  <si>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</si>
  <si>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</si>
  <si>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</si>
  <si>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</si>
  <si>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</si>
  <si>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</si>
  <si>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</si>
  <si>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</si>
  <si>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</si>
  <si>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</si>
  <si>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</si>
  <si>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</si>
  <si>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</si>
  <si>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</si>
  <si>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</si>
  <si>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</si>
  <si>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</si>
  <si>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</si>
  <si>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</si>
  <si>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</si>
  <si>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</si>
  <si>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</si>
  <si>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</si>
  <si>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</si>
  <si>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</si>
  <si>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</si>
  <si>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</si>
  <si>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</si>
  <si>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</si>
  <si>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</si>
  <si>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</si>
  <si>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</si>
  <si>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</si>
  <si>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</si>
  <si>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</si>
  <si>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</si>
  <si>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</si>
  <si>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</si>
  <si>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</si>
  <si>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</si>
  <si>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</si>
  <si>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</si>
  <si>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</si>
  <si>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</si>
  <si>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</si>
  <si>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</si>
  <si>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</si>
  <si>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</si>
  <si>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</si>
  <si>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</si>
  <si>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</si>
  <si>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</si>
  <si>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</si>
  <si>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</si>
  <si>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</si>
  <si>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</si>
  <si>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</si>
  <si>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</si>
  <si>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</si>
  <si>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</si>
  <si>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</si>
  <si>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</si>
  <si>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</si>
  <si>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</si>
  <si>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</si>
  <si>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</si>
  <si>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</si>
  <si>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</si>
  <si>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</si>
  <si>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</si>
  <si>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</si>
  <si>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</si>
  <si>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</si>
  <si>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</si>
  <si>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</si>
  <si>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</si>
  <si>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</si>
  <si>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</si>
  <si>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</si>
  <si>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</si>
  <si>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</si>
  <si>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</si>
  <si>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</si>
  <si>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</si>
  <si>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</si>
  <si>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</si>
  <si>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</si>
  <si>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</si>
  <si>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</si>
  <si>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</si>
  <si>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</si>
  <si>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</si>
  <si>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</si>
  <si>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</si>
  <si>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</si>
  <si>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</si>
  <si>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</si>
  <si>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</si>
  <si>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</si>
  <si>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</si>
  <si>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</si>
  <si>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</si>
  <si>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</si>
  <si>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</si>
  <si>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</si>
  <si>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</si>
  <si>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</si>
  <si>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</si>
  <si>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</si>
  <si>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</si>
  <si>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</si>
  <si>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</si>
  <si>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</si>
  <si>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</si>
  <si>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</si>
  <si>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</si>
  <si>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</si>
  <si>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</si>
  <si>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</si>
  <si>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</si>
  <si>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</si>
  <si>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</si>
  <si>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</si>
  <si>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</si>
  <si>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</si>
  <si>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</si>
  <si>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</si>
  <si>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</si>
  <si>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</si>
  <si>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</si>
  <si>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</si>
  <si>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</si>
  <si>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</si>
  <si>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</si>
  <si>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</si>
  <si>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</si>
  <si>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</si>
  <si>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</si>
  <si>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</si>
  <si>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</si>
  <si>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</si>
  <si>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</si>
  <si>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</si>
  <si>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</si>
  <si>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</si>
  <si>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</si>
  <si>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</si>
  <si>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</si>
  <si>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</si>
  <si>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</si>
  <si>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</si>
  <si>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</si>
  <si>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</si>
  <si>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</si>
  <si>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</si>
  <si>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</si>
  <si>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</si>
  <si>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</si>
  <si>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</si>
  <si>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</si>
  <si>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</si>
  <si>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</si>
  <si>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</si>
  <si>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</si>
  <si>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</si>
  <si>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</si>
  <si>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</si>
  <si>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</si>
  <si>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</si>
  <si>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</si>
  <si>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</si>
  <si>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</si>
  <si>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</si>
  <si>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</si>
  <si>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</si>
  <si>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</si>
  <si>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</si>
  <si>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</si>
  <si>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</si>
  <si>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</si>
  <si>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</si>
  <si>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</si>
  <si>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</si>
  <si>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</si>
  <si>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</si>
  <si>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</si>
  <si>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</si>
  <si>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</si>
  <si>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</si>
  <si>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</si>
  <si>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</si>
  <si>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</si>
  <si>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</si>
  <si>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</si>
  <si>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</si>
  <si>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</si>
  <si>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</si>
  <si>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</si>
  <si>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</si>
  <si>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</si>
  <si>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</si>
  <si>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</si>
  <si>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</si>
  <si>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</si>
  <si>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</si>
  <si>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</si>
  <si>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</si>
  <si>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</si>
  <si>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</si>
  <si>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</si>
  <si>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</si>
  <si>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</si>
  <si>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</si>
  <si>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</si>
  <si>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</si>
  <si>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</si>
  <si>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</si>
  <si>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</si>
  <si>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</si>
  <si>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</si>
  <si>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</si>
  <si>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</si>
  <si>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</si>
  <si>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</si>
  <si>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</si>
  <si>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</si>
  <si>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</si>
  <si>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</si>
  <si>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</si>
  <si>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</si>
  <si>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</si>
  <si>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</si>
  <si>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</si>
  <si>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</si>
  <si>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</si>
  <si>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</si>
  <si>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</si>
  <si>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</si>
  <si>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</si>
  <si>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</si>
  <si>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</si>
  <si>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</si>
  <si>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</si>
  <si>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</si>
  <si>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</si>
  <si>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</si>
  <si>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</si>
  <si>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</si>
  <si>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</si>
  <si>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</si>
  <si>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</si>
  <si>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</si>
  <si>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</si>
  <si>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</si>
  <si>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</si>
  <si>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</si>
  <si>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</si>
  <si>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</si>
  <si>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</si>
  <si>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</si>
  <si>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</si>
  <si>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</si>
  <si>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</si>
  <si>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</si>
  <si>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</si>
  <si>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</si>
  <si>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</si>
  <si>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</si>
  <si>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</si>
  <si>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</si>
  <si>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</si>
  <si>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</si>
  <si>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</si>
  <si>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</si>
  <si>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</si>
  <si>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</si>
  <si>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</si>
  <si>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</si>
  <si>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</si>
  <si>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</si>
  <si>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</si>
  <si>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</si>
  <si>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</si>
  <si>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</si>
  <si>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</si>
  <si>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</si>
  <si>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</si>
  <si>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</si>
  <si>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</si>
  <si>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</si>
  <si>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</si>
  <si>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</si>
  <si>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</si>
  <si>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</si>
  <si>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</si>
  <si>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</si>
  <si>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</si>
  <si>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</si>
  <si>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</si>
  <si>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</si>
  <si>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</si>
  <si>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</si>
  <si>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</si>
  <si>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</si>
  <si>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</si>
  <si>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</si>
  <si>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</si>
  <si>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</si>
  <si>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</si>
  <si>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</si>
  <si>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</si>
  <si>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</si>
  <si>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</si>
  <si>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</si>
  <si>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</si>
  <si>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</si>
  <si>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</si>
  <si>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</si>
  <si>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</si>
  <si>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</si>
  <si>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</si>
  <si>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</si>
  <si>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</si>
  <si>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</si>
  <si>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</si>
  <si>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</si>
  <si>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</si>
  <si>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</si>
  <si>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</si>
  <si>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</si>
  <si>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</si>
  <si>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</si>
  <si>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</si>
  <si>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</si>
  <si>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</si>
  <si>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</si>
  <si>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</si>
  <si>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</si>
  <si>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</si>
  <si>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</si>
  <si>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</si>
  <si>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</si>
  <si>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</si>
  <si>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</si>
  <si>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</si>
  <si>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</si>
  <si>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</si>
  <si>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</si>
  <si>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</si>
  <si>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</si>
  <si>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</si>
  <si>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</si>
  <si>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</si>
  <si>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</si>
  <si>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</si>
  <si>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</si>
  <si>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</si>
  <si>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</si>
  <si>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</si>
  <si>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</si>
  <si>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</si>
  <si>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</si>
  <si>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</si>
  <si>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</si>
  <si>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</si>
  <si>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</si>
  <si>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</si>
  <si>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</si>
  <si>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</si>
  <si>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</si>
  <si>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</si>
  <si>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</si>
  <si>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</si>
  <si>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</si>
  <si>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</si>
  <si>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</si>
  <si>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</si>
  <si>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</si>
  <si>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</si>
  <si>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</si>
  <si>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</si>
  <si>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</si>
  <si>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</si>
  <si>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</si>
  <si>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</si>
  <si>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</si>
  <si>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</si>
  <si>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</si>
  <si>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</si>
  <si>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</si>
  <si>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</si>
  <si>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</si>
  <si>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</si>
  <si>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</si>
  <si>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</si>
  <si>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</si>
  <si>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</si>
  <si>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</si>
  <si>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</si>
  <si>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</si>
  <si>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</si>
  <si>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</si>
  <si>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</si>
  <si>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</si>
  <si>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</si>
  <si>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</si>
  <si>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</si>
  <si>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</si>
  <si>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</si>
  <si>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</si>
  <si>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</si>
  <si>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</si>
  <si>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</si>
  <si>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</si>
  <si>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</si>
  <si>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</si>
  <si>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</si>
  <si>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</si>
  <si>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</si>
  <si>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</si>
  <si>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</si>
  <si>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</si>
  <si>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</si>
  <si>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</si>
  <si>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</si>
  <si>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</si>
  <si>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</si>
  <si>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</si>
  <si>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</si>
  <si>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</si>
  <si>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</si>
  <si>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</si>
  <si>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</si>
  <si>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</si>
  <si>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</si>
  <si>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</si>
  <si>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</si>
  <si>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</si>
  <si>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</si>
  <si>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</si>
  <si>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</si>
  <si>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</si>
  <si>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</si>
  <si>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</si>
  <si>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</si>
  <si>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</si>
  <si>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</si>
  <si>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</si>
  <si>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</si>
  <si>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</si>
  <si>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</si>
  <si>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</si>
  <si>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</si>
  <si>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</si>
  <si>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</si>
  <si>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</si>
  <si>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</si>
  <si>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</si>
  <si>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</si>
  <si>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</si>
  <si>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</si>
  <si>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</si>
  <si>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</si>
  <si>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</si>
  <si>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</si>
  <si>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</si>
  <si>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</si>
  <si>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</si>
  <si>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</si>
  <si>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</si>
  <si>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</si>
  <si>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</si>
  <si>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</si>
  <si>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</si>
  <si>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</si>
  <si>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</si>
  <si>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</si>
  <si>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</si>
  <si>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</si>
  <si>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</si>
  <si>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</si>
  <si>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</si>
  <si>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</si>
  <si>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</si>
  <si>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</si>
  <si>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</si>
  <si>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</si>
  <si>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</si>
  <si>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</si>
  <si>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</si>
  <si>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</si>
  <si>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</si>
  <si>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</si>
  <si>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</si>
  <si>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</si>
  <si>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</si>
  <si>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</si>
  <si>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</si>
  <si>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</si>
  <si>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</si>
  <si>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</si>
  <si>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</si>
  <si>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</si>
  <si>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</si>
  <si>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</si>
  <si>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</si>
  <si>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</si>
  <si>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</si>
  <si>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</si>
  <si>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</si>
  <si>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</si>
  <si>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</si>
  <si>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</si>
  <si>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</si>
  <si>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</si>
  <si>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</si>
  <si>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</si>
  <si>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</si>
  <si>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</si>
  <si>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</si>
  <si>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</si>
  <si>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</si>
  <si>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</si>
  <si>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</si>
  <si>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</si>
  <si>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</si>
  <si>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</si>
  <si>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</si>
  <si>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</si>
  <si>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</si>
  <si>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</si>
  <si>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</si>
  <si>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</si>
  <si>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</si>
  <si>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</si>
  <si>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</si>
  <si>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</si>
  <si>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</si>
  <si>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</si>
  <si>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</si>
  <si>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</si>
  <si>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</si>
  <si>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</si>
  <si>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</si>
  <si>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</si>
  <si>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</si>
  <si>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</si>
  <si>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</si>
  <si>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</si>
  <si>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</si>
  <si>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</si>
  <si>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</si>
  <si>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</si>
  <si>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</si>
  <si>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</si>
  <si>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</si>
  <si>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</si>
  <si>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</si>
  <si>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</si>
  <si>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</si>
  <si>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</si>
  <si>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</si>
  <si>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</si>
  <si>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</si>
  <si>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</si>
  <si>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</si>
  <si>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</si>
  <si>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</si>
  <si>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</si>
  <si>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</si>
  <si>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</si>
  <si>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</si>
  <si>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</si>
  <si>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</si>
  <si>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</si>
  <si>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</si>
  <si>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</si>
  <si>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</si>
  <si>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</si>
  <si>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</si>
  <si>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</si>
  <si>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</si>
  <si>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</si>
  <si>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</si>
  <si>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</si>
  <si>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</si>
  <si>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</si>
  <si>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</si>
  <si>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</si>
  <si>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</si>
  <si>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</si>
  <si>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</si>
  <si>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</si>
  <si>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</si>
  <si>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</si>
  <si>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</si>
  <si>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</si>
  <si>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</si>
  <si>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</si>
  <si>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</si>
  <si>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</si>
  <si>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</si>
  <si>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</si>
  <si>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</si>
  <si>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</si>
  <si>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</si>
  <si>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</si>
  <si>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</si>
  <si>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</si>
  <si>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</si>
  <si>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</si>
  <si>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</si>
  <si>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</si>
  <si>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</si>
  <si>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</si>
  <si>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</si>
  <si>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</si>
  <si>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</si>
  <si>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</si>
  <si>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</si>
  <si>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</si>
  <si>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</si>
  <si>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</si>
  <si>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</si>
  <si>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</si>
  <si>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</si>
  <si>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</si>
  <si>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</si>
  <si>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</si>
  <si>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</si>
  <si>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</si>
  <si>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</si>
  <si>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</si>
  <si>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</si>
  <si>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</si>
  <si>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</si>
  <si>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</si>
  <si>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</si>
  <si>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</si>
  <si>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</si>
  <si>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</si>
  <si>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</si>
  <si>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</si>
  <si>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</si>
  <si>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</si>
  <si>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</si>
  <si>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</si>
  <si>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</si>
  <si>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</si>
  <si>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</si>
  <si>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</si>
  <si>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</si>
  <si>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</si>
  <si>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</si>
  <si>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</si>
  <si>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</si>
  <si>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</si>
  <si>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</si>
  <si>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</si>
  <si>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</si>
  <si>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</si>
  <si>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</si>
  <si>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</si>
  <si>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</si>
  <si>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</si>
  <si>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</si>
  <si>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</si>
  <si>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</si>
  <si>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</si>
  <si>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</si>
  <si>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</si>
  <si>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</si>
  <si>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</si>
  <si>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</si>
  <si>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</si>
  <si>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</si>
  <si>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</si>
  <si>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</si>
  <si>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</si>
  <si>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</si>
  <si>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</si>
  <si>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</si>
  <si>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</si>
  <si>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</si>
  <si>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</si>
  <si>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</si>
  <si>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</si>
  <si>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</si>
  <si>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</si>
  <si>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</si>
  <si>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</si>
  <si>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</si>
  <si>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</si>
  <si>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</si>
  <si>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</si>
  <si>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</si>
  <si>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</si>
  <si>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</si>
  <si>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</si>
  <si>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</si>
  <si>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</si>
  <si>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</si>
  <si>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</si>
  <si>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</si>
  <si>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</si>
  <si>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</si>
  <si>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</si>
  <si>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</si>
  <si>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</si>
  <si>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</si>
  <si>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</si>
  <si>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</si>
  <si>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</si>
  <si>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</si>
  <si>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</si>
  <si>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</si>
  <si>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</si>
  <si>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</si>
  <si>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</si>
  <si>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</si>
  <si>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</si>
  <si>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</si>
  <si>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</si>
  <si>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</si>
  <si>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</si>
  <si>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</si>
  <si>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</si>
  <si>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</si>
  <si>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</si>
  <si>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</si>
  <si>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</si>
  <si>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</si>
  <si>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</si>
  <si>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</si>
  <si>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</si>
  <si>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</si>
  <si>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</si>
  <si>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</si>
  <si>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</si>
  <si>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</si>
  <si>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</si>
  <si>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</si>
  <si>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</si>
  <si>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</si>
  <si>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</si>
  <si>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</si>
  <si>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</si>
  <si>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</si>
  <si>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</si>
  <si>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</si>
  <si>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</si>
  <si>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</si>
  <si>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</si>
  <si>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</si>
  <si>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</si>
  <si>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</si>
  <si>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</si>
  <si>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</si>
  <si>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</si>
  <si>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</si>
  <si>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</si>
  <si>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</si>
  <si>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</si>
  <si>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</si>
  <si>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</si>
  <si>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</si>
  <si>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</si>
  <si>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</si>
  <si>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</si>
  <si>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</si>
  <si>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</si>
  <si>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</si>
  <si>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</si>
  <si>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</si>
  <si>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</si>
  <si>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</si>
  <si>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</si>
  <si>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</si>
  <si>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</si>
  <si>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</si>
  <si>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</si>
  <si>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</si>
  <si>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</si>
  <si>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</si>
  <si>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</si>
  <si>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</si>
  <si>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</si>
  <si>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</si>
  <si>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</si>
  <si>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</si>
  <si>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</si>
  <si>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</si>
  <si>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</si>
  <si>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</si>
  <si>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</si>
  <si>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</si>
  <si>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</si>
  <si>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</si>
  <si>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</si>
  <si>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</si>
  <si>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</si>
  <si>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</si>
  <si>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</si>
  <si>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</si>
  <si>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</si>
  <si>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</si>
  <si>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</si>
  <si>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</si>
  <si>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</si>
  <si>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</si>
  <si>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</si>
  <si>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</si>
  <si>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</si>
  <si>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</si>
  <si>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</si>
  <si>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</si>
  <si>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</si>
  <si>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</si>
  <si>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</si>
  <si>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</si>
  <si>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</si>
  <si>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</si>
  <si>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</si>
  <si>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</si>
  <si>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</si>
  <si>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</si>
  <si>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</si>
  <si>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</si>
  <si>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</si>
  <si>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</si>
  <si>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</si>
  <si>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</si>
  <si>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</si>
  <si>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</si>
  <si>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</si>
  <si>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</si>
  <si>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</si>
  <si>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</si>
  <si>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</si>
  <si>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</si>
  <si>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</si>
  <si>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</si>
  <si>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</si>
  <si>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</si>
  <si>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</si>
  <si>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</si>
  <si>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</si>
  <si>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</si>
  <si>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</si>
  <si>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</si>
  <si>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</si>
  <si>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</si>
  <si>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</si>
  <si>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</si>
  <si>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</si>
  <si>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</si>
  <si>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</si>
  <si>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</si>
  <si>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</si>
  <si>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</si>
  <si>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</si>
  <si>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</si>
  <si>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</si>
  <si>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</si>
  <si>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</si>
  <si>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</si>
  <si>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</si>
  <si>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</si>
  <si>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</si>
  <si>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</si>
  <si>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</si>
  <si>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</si>
  <si>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</si>
  <si>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</si>
  <si>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</si>
  <si>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</si>
  <si>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</si>
  <si>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</si>
  <si>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</si>
  <si>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</si>
  <si>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</si>
  <si>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</si>
  <si>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</si>
  <si>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</si>
  <si>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</si>
  <si>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</si>
  <si>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</si>
  <si>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</si>
  <si>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</si>
  <si>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</si>
  <si>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</si>
  <si>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</si>
  <si>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</si>
  <si>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</si>
  <si>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</si>
  <si>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</si>
  <si>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</si>
  <si>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</si>
  <si>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</si>
  <si>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</si>
  <si>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</si>
  <si>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</si>
  <si>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</si>
  <si>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</si>
  <si>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</si>
  <si>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</si>
  <si>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</si>
  <si>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</si>
  <si>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</si>
  <si>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</si>
  <si>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</si>
  <si>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</si>
  <si>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</si>
  <si>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</si>
  <si>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</si>
  <si>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</si>
  <si>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</si>
  <si>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</si>
  <si>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</si>
  <si>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</si>
  <si>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</si>
  <si>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</si>
  <si>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</si>
  <si>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</si>
  <si>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</si>
  <si>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</si>
  <si>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</si>
  <si>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</si>
  <si>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</si>
  <si>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</si>
  <si>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</si>
  <si>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</si>
  <si>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</si>
  <si>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</si>
  <si>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</si>
  <si>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</si>
  <si>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</si>
  <si>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</si>
  <si>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</si>
  <si>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</si>
  <si>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</si>
  <si>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</si>
  <si>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</si>
  <si>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</si>
  <si>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</si>
  <si>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</si>
  <si>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</si>
  <si>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</si>
  <si>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</si>
  <si>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</si>
  <si>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</si>
  <si>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</si>
  <si>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</si>
  <si>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</si>
  <si>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</si>
  <si>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</si>
  <si>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</si>
  <si>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</si>
  <si>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</si>
  <si>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</si>
  <si>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</si>
  <si>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</si>
  <si>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</si>
  <si>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</si>
  <si>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</si>
  <si>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</si>
  <si>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</si>
  <si>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</si>
  <si>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</si>
  <si>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</si>
  <si>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</si>
  <si>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</si>
  <si>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</si>
  <si>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</si>
  <si>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</si>
  <si>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</si>
  <si>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</si>
  <si>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</si>
  <si>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</si>
  <si>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</si>
  <si>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</si>
  <si>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</si>
  <si>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</si>
  <si>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</si>
  <si>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</si>
  <si>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</si>
  <si>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</si>
  <si>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</si>
  <si>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</si>
  <si>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</si>
  <si>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</si>
  <si>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</si>
  <si>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</si>
  <si>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</si>
  <si>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</si>
  <si>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</si>
  <si>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</si>
  <si>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</si>
  <si>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</si>
  <si>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</si>
  <si>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</si>
  <si>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</si>
  <si>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</si>
  <si>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</si>
  <si>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</si>
  <si>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</si>
  <si>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</si>
  <si>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</si>
  <si>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</si>
  <si>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</si>
  <si>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</si>
  <si>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</si>
  <si>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</si>
  <si>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</si>
  <si>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</si>
  <si>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</si>
  <si>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</si>
  <si>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</si>
  <si>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</si>
  <si>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</si>
  <si>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</si>
  <si>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</si>
  <si>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</si>
  <si>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</si>
  <si>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</si>
  <si>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</si>
  <si>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</si>
  <si>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</si>
  <si>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</si>
  <si>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</si>
  <si>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</si>
  <si>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</si>
  <si>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</si>
  <si>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</si>
  <si>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</si>
  <si>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</si>
  <si>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</si>
  <si>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</si>
  <si>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</si>
  <si>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</si>
  <si>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</si>
  <si>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</si>
  <si>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</si>
  <si>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</si>
  <si>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</si>
  <si>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</si>
  <si>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</si>
  <si>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</si>
  <si>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</si>
  <si>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</si>
  <si>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</si>
  <si>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</si>
  <si>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</si>
  <si>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</si>
  <si>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</si>
  <si>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</si>
  <si>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</si>
  <si>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</si>
  <si>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</si>
  <si>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</si>
  <si>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</si>
  <si>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</si>
  <si>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</si>
  <si>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</si>
  <si>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</si>
  <si>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</si>
  <si>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</si>
  <si>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</si>
  <si>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</si>
  <si>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</si>
  <si>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</si>
  <si>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</si>
  <si>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</si>
  <si>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</si>
  <si>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</si>
  <si>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</si>
  <si>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</si>
  <si>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</si>
  <si>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</si>
  <si>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</si>
  <si>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</si>
  <si>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</si>
  <si>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</si>
  <si>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</si>
  <si>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</si>
  <si>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</si>
  <si>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</si>
  <si>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</si>
  <si>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</si>
  <si>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</si>
  <si>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</si>
  <si>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</si>
  <si>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</si>
  <si>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</si>
  <si>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</si>
  <si>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</si>
  <si>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</si>
  <si>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</si>
  <si>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</si>
  <si>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</si>
  <si>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</si>
  <si>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</si>
  <si>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</si>
  <si>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</si>
  <si>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</si>
  <si>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</si>
  <si>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</si>
  <si>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</si>
  <si>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</si>
  <si>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</si>
  <si>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</si>
  <si>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</si>
  <si>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</si>
  <si>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</si>
  <si>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</si>
  <si>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</si>
  <si>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</si>
  <si>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</si>
  <si>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</si>
  <si>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</si>
  <si>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</si>
  <si>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</si>
  <si>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</si>
  <si>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</si>
  <si>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</si>
  <si>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</si>
  <si>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</si>
  <si>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</si>
  <si>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</si>
  <si>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</si>
  <si>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</si>
  <si>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</si>
  <si>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</si>
  <si>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</si>
  <si>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</si>
  <si>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</si>
  <si>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</si>
  <si>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</si>
  <si>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</si>
  <si>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</si>
  <si>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</si>
  <si>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</si>
  <si>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</si>
  <si>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</si>
  <si>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</si>
  <si>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</si>
  <si>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</si>
  <si>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</si>
  <si>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</si>
  <si>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</si>
  <si>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</si>
  <si>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</si>
  <si>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</si>
  <si>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</si>
  <si>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</si>
  <si>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</si>
  <si>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</si>
  <si>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</si>
  <si>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</si>
  <si>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</si>
  <si>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</si>
  <si>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</si>
  <si>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</si>
  <si>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</si>
  <si>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</si>
  <si>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</si>
  <si>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</si>
  <si>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</si>
  <si>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</si>
  <si>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</si>
  <si>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</si>
  <si>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</si>
  <si>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</si>
  <si>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</si>
  <si>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</si>
  <si>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</si>
  <si>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</si>
  <si>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</si>
  <si>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</si>
  <si>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</si>
  <si>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</si>
  <si>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</si>
  <si>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</si>
  <si>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</si>
  <si>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</si>
  <si>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</si>
  <si>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</si>
  <si>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</si>
  <si>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</si>
  <si>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</si>
  <si>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</si>
  <si>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</si>
  <si>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</si>
  <si>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</si>
  <si>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</si>
  <si>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</si>
  <si>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</si>
  <si>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</si>
  <si>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</si>
  <si>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</si>
  <si>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</si>
  <si>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</si>
  <si>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</si>
  <si>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</si>
  <si>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</si>
  <si>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</si>
  <si>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</si>
  <si>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</si>
  <si>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</si>
  <si>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</si>
  <si>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</si>
  <si>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</si>
  <si>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</si>
  <si>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</si>
  <si>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</si>
  <si>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</si>
  <si>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</si>
  <si>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</si>
  <si>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</si>
  <si>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</si>
  <si>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</si>
  <si>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</si>
  <si>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</si>
  <si>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</si>
  <si>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</si>
  <si>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</si>
  <si>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</si>
  <si>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</si>
  <si>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</si>
  <si>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</si>
  <si>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</si>
  <si>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</si>
  <si>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</si>
  <si>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</si>
  <si>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</si>
  <si>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</si>
  <si>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</si>
  <si>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</si>
  <si>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</si>
  <si>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</si>
  <si>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</si>
  <si>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</si>
  <si>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</si>
  <si>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</si>
  <si>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</si>
  <si>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</si>
  <si>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</si>
  <si>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</si>
  <si>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</si>
  <si>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</si>
  <si>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</si>
  <si>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</si>
  <si>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</si>
  <si>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</si>
  <si>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</si>
  <si>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</si>
  <si>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</si>
  <si>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</si>
  <si>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</si>
  <si>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</si>
  <si>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</si>
  <si>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</si>
  <si>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</si>
  <si>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</si>
  <si>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</si>
  <si>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</si>
  <si>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</si>
  <si>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</si>
  <si>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</si>
  <si>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</si>
  <si>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</si>
  <si>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</si>
  <si>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</si>
  <si>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</si>
  <si>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</si>
  <si>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</si>
  <si>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</si>
  <si>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</si>
  <si>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</si>
  <si>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</si>
  <si>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</si>
  <si>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</si>
  <si>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</si>
  <si>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</si>
  <si>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</si>
  <si>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</si>
  <si>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</si>
  <si>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</si>
  <si>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</si>
  <si>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</si>
  <si>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</si>
  <si>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</si>
  <si>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</si>
  <si>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</si>
  <si>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</si>
  <si>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</si>
  <si>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</si>
  <si>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</si>
  <si>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</si>
  <si>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</si>
  <si>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</si>
  <si>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</si>
  <si>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</si>
  <si>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</si>
  <si>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</si>
  <si>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</si>
  <si>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</si>
  <si>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</si>
  <si>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</si>
  <si>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</si>
  <si>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</si>
  <si>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</si>
  <si>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</si>
  <si>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</si>
  <si>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</si>
  <si>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</si>
  <si>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</si>
  <si>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</si>
  <si>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</si>
  <si>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</si>
  <si>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</si>
  <si>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</si>
  <si>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</si>
  <si>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</si>
  <si>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</si>
  <si>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</si>
  <si>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</si>
  <si>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</si>
  <si>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</si>
  <si>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</si>
  <si>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</si>
  <si>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</si>
  <si>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</si>
  <si>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</si>
  <si>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</si>
  <si>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</si>
  <si>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</si>
  <si>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</si>
  <si>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</si>
  <si>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</si>
  <si>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</si>
  <si>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</si>
  <si>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</si>
  <si>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</si>
  <si>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</si>
  <si>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</si>
  <si>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</si>
  <si>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</si>
  <si>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</si>
  <si>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</si>
  <si>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</si>
  <si>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</si>
  <si>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</si>
  <si>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</si>
  <si>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</si>
  <si>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</si>
  <si>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</si>
  <si>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</si>
  <si>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</si>
  <si>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</si>
  <si>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</si>
  <si>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</si>
  <si>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</si>
  <si>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</si>
  <si>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</si>
  <si>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</si>
  <si>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</si>
  <si>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</si>
  <si>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</si>
  <si>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</si>
  <si>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</si>
  <si>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</si>
  <si>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</si>
  <si>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</si>
  <si>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</si>
  <si>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</si>
  <si>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</si>
  <si>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</si>
  <si>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</si>
  <si>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</si>
  <si>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</si>
  <si>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</si>
  <si>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</si>
  <si>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</si>
  <si>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</si>
  <si>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</si>
  <si>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</si>
  <si>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</si>
  <si>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</si>
  <si>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</si>
  <si>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</si>
  <si>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</si>
  <si>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</si>
  <si>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</si>
  <si>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</si>
  <si>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</si>
  <si>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</si>
  <si>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</si>
  <si>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</si>
  <si>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</si>
  <si>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</si>
  <si>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</si>
  <si>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</si>
  <si>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</si>
  <si>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</si>
  <si>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</si>
  <si>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</si>
  <si>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</si>
  <si>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</si>
  <si>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</si>
  <si>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</si>
  <si>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</si>
  <si>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</si>
  <si>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</si>
  <si>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</si>
  <si>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</si>
  <si>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</si>
  <si>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</si>
  <si>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</si>
  <si>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</si>
  <si>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</si>
  <si>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</si>
  <si>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</si>
  <si>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</si>
  <si>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</si>
  <si>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</si>
  <si>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</si>
  <si>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</si>
  <si>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</si>
  <si>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</si>
  <si>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</si>
  <si>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</si>
  <si>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</si>
  <si>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</si>
  <si>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</si>
  <si>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</si>
  <si>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</si>
  <si>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</si>
  <si>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</si>
  <si>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</si>
  <si>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</si>
  <si>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</si>
  <si>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</si>
  <si>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</si>
  <si>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</si>
  <si>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</si>
  <si>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</si>
  <si>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</si>
  <si>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</si>
  <si>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</si>
  <si>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</si>
  <si>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</si>
  <si>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</si>
  <si>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</si>
  <si>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</si>
  <si>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</si>
  <si>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</si>
  <si>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</si>
  <si>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</si>
  <si>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</si>
  <si>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</si>
  <si>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</si>
  <si>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</si>
  <si>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</si>
  <si>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</si>
  <si>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</si>
  <si>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</si>
  <si>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</si>
  <si>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</si>
  <si>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</si>
  <si>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</si>
  <si>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</si>
  <si>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</si>
  <si>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</si>
  <si>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</si>
  <si>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</si>
  <si>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</si>
  <si>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</si>
  <si>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</si>
  <si>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</si>
  <si>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</si>
  <si>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</si>
  <si>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</si>
  <si>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</si>
  <si>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</si>
  <si>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</si>
  <si>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</si>
  <si>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</si>
  <si>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</si>
  <si>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</si>
  <si>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</si>
  <si>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</si>
  <si>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</si>
  <si>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</si>
  <si>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</si>
  <si>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</si>
  <si>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</si>
  <si>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</si>
  <si>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</si>
  <si>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</si>
  <si>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</si>
  <si>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</si>
  <si>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</si>
  <si>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</si>
  <si>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</si>
  <si>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</si>
  <si>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</si>
  <si>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</si>
  <si>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</si>
  <si>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</si>
  <si>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</si>
  <si>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</si>
  <si>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</si>
  <si>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</si>
  <si>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</si>
  <si>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</si>
  <si>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</si>
  <si>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</si>
  <si>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</si>
  <si>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</si>
  <si>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</si>
  <si>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</si>
  <si>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</si>
  <si>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</si>
  <si>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</si>
  <si>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</si>
  <si>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</si>
  <si>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</si>
  <si>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</si>
  <si>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</si>
  <si>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</si>
  <si>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</si>
  <si>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</si>
  <si>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</si>
  <si>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</si>
  <si>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</si>
  <si>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</si>
  <si>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</si>
  <si>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</si>
  <si>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</si>
  <si>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</si>
  <si>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</si>
  <si>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</si>
  <si>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</si>
  <si>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</si>
  <si>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</si>
  <si>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</si>
  <si>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</si>
  <si>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</si>
  <si>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</si>
  <si>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</si>
  <si>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</si>
  <si>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</si>
  <si>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</si>
  <si>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</si>
  <si>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</si>
  <si>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</si>
  <si>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</si>
  <si>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</si>
  <si>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</si>
  <si>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</si>
  <si>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</si>
  <si>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</si>
  <si>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</si>
  <si>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</si>
  <si>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</si>
  <si>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</si>
  <si>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</si>
  <si>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</si>
  <si>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</si>
  <si>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</si>
  <si>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</si>
  <si>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</si>
  <si>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</si>
  <si>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</si>
  <si>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</si>
  <si>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</si>
  <si>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</si>
  <si>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</si>
  <si>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</si>
  <si>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</si>
  <si>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</si>
  <si>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</si>
  <si>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</si>
  <si>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</si>
  <si>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</si>
  <si>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</si>
  <si>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</si>
  <si>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</si>
  <si>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</si>
  <si>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</si>
  <si>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</si>
  <si>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</si>
  <si>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</si>
  <si>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</si>
  <si>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</si>
  <si>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</si>
  <si>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</si>
  <si>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</si>
  <si>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</si>
  <si>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</si>
  <si>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</si>
  <si>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</si>
  <si>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</si>
  <si>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</si>
  <si>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</si>
  <si>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</si>
  <si>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</si>
  <si>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</si>
  <si>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</si>
  <si>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</si>
  <si>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</si>
  <si>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</si>
  <si>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</si>
  <si>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</si>
  <si>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</si>
  <si>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</si>
  <si>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</si>
  <si>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</si>
  <si>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</si>
  <si>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</si>
  <si>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</si>
  <si>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</si>
  <si>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</si>
  <si>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</si>
  <si>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</si>
  <si>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</si>
  <si>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</si>
  <si>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</si>
  <si>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</si>
  <si>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</si>
  <si>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</si>
  <si>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</si>
  <si>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</si>
  <si>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</si>
  <si>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</si>
  <si>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</si>
  <si>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</si>
  <si>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</si>
  <si>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</si>
  <si>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</si>
  <si>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</si>
  <si>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</si>
  <si>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</si>
  <si>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</si>
  <si>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</si>
  <si>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</si>
  <si>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</si>
  <si>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</si>
  <si>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</si>
  <si>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</si>
  <si>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</si>
  <si>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</si>
  <si>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</si>
  <si>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</si>
  <si>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</si>
  <si>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</si>
  <si>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</si>
  <si>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</si>
  <si>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</si>
  <si>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</si>
  <si>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</si>
  <si>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</si>
  <si>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</si>
  <si>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</si>
  <si>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</si>
  <si>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</si>
  <si>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</si>
  <si>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</si>
  <si>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</si>
  <si>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</si>
  <si>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</si>
  <si>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</si>
  <si>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</si>
  <si>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</si>
  <si>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</si>
  <si>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</si>
  <si>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</si>
  <si>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</si>
  <si>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</si>
  <si>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</si>
  <si>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</si>
  <si>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</si>
  <si>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</si>
  <si>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</si>
  <si>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</si>
  <si>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</si>
  <si>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</si>
  <si>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</si>
  <si>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</si>
  <si>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</si>
  <si>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</si>
  <si>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</si>
  <si>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</si>
  <si>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</si>
  <si>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</si>
  <si>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</si>
  <si>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</si>
  <si>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</si>
  <si>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</si>
  <si>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</si>
  <si>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</si>
  <si>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</si>
  <si>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</si>
  <si>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</si>
  <si>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</si>
  <si>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</si>
  <si>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</si>
  <si>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</si>
  <si>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</si>
  <si>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</si>
  <si>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</si>
  <si>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</si>
  <si>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</si>
  <si>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</si>
  <si>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</si>
  <si>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</si>
  <si>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</si>
  <si>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</si>
  <si>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</si>
  <si>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</si>
  <si>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</si>
  <si>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</si>
  <si>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</si>
  <si>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</si>
  <si>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</si>
  <si>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</si>
  <si>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</si>
  <si>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</si>
  <si>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</si>
  <si>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</si>
  <si>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</si>
  <si>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</si>
  <si>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</si>
  <si>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</si>
  <si>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</si>
  <si>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</si>
  <si>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</si>
  <si>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</si>
  <si>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</si>
  <si>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</si>
  <si>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</si>
  <si>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</si>
  <si>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</si>
  <si>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</si>
  <si>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</si>
  <si>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</si>
  <si>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</si>
  <si>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</si>
  <si>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</si>
  <si>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</si>
  <si>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</si>
  <si>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</si>
  <si>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</si>
  <si>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</si>
  <si>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</si>
  <si>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</si>
  <si>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</si>
  <si>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</si>
  <si>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</si>
  <si>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</si>
  <si>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</si>
  <si>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</si>
  <si>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</si>
  <si>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</si>
  <si>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</si>
  <si>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</si>
  <si>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</si>
  <si>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</si>
  <si>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</si>
  <si>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</si>
  <si>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</si>
  <si>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</si>
  <si>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</si>
  <si>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</si>
  <si>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</si>
  <si>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</si>
  <si>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</si>
  <si>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</si>
  <si>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</si>
  <si>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</si>
  <si>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</si>
  <si>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</si>
  <si>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</si>
  <si>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</si>
  <si>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</si>
  <si>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</si>
  <si>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</si>
  <si>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</si>
  <si>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</si>
  <si>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</si>
  <si>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</si>
  <si>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</si>
  <si>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</si>
  <si>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</si>
  <si>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</si>
  <si>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</si>
  <si>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</si>
  <si>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</si>
  <si>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</si>
  <si>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</si>
  <si>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</si>
  <si>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</si>
  <si>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</si>
  <si>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</si>
  <si>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</si>
  <si>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</si>
  <si>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</si>
  <si>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</si>
  <si>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</si>
  <si>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</si>
  <si>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</si>
  <si>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</si>
  <si>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</si>
  <si>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</si>
  <si>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</si>
  <si>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</si>
  <si>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</si>
  <si>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</si>
  <si>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</si>
  <si>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</si>
  <si>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</si>
  <si>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</si>
  <si>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</si>
  <si>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</si>
  <si>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</si>
  <si>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</si>
  <si>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</si>
  <si>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</si>
  <si>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</si>
  <si>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</si>
  <si>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</si>
  <si>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</si>
  <si>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</si>
  <si>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</si>
  <si>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</si>
  <si>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</si>
  <si>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</si>
  <si>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</si>
  <si>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</si>
  <si>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</si>
  <si>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</si>
  <si>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</si>
  <si>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</si>
  <si>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</si>
  <si>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</si>
  <si>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</si>
  <si>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</si>
  <si>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</si>
  <si>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</si>
  <si>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</si>
  <si>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</si>
  <si>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</si>
  <si>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</si>
  <si>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</si>
  <si>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</si>
  <si>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</si>
  <si>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</si>
  <si>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</si>
  <si>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</si>
  <si>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</si>
  <si>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</si>
  <si>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</si>
  <si>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</si>
  <si>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</si>
  <si>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</si>
  <si>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</si>
  <si>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</si>
  <si>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</si>
  <si>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</si>
  <si>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</si>
  <si>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</si>
  <si>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</si>
  <si>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</si>
  <si>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</si>
  <si>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</si>
  <si>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</si>
  <si>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</si>
  <si>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</si>
  <si>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</si>
  <si>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</si>
  <si>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</si>
  <si>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</si>
  <si>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</si>
  <si>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</si>
  <si>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</si>
  <si>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</si>
  <si>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</si>
  <si>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</si>
  <si>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</si>
  <si>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</si>
  <si>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</si>
  <si>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</si>
  <si>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</si>
  <si>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</si>
  <si>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</si>
  <si>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</si>
  <si>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</si>
  <si>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</si>
  <si>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</si>
  <si>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</si>
  <si>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</si>
  <si>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</si>
  <si>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</si>
  <si>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</si>
  <si>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</si>
  <si>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</si>
  <si>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</si>
  <si>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</si>
  <si>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</si>
  <si>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</si>
  <si>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</si>
  <si>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</si>
  <si>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</si>
  <si>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</si>
  <si>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</si>
  <si>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</si>
  <si>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</si>
  <si>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</si>
  <si>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</si>
  <si>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</si>
  <si>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</si>
  <si>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</si>
  <si>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</si>
  <si>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</si>
  <si>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</si>
  <si>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</si>
  <si>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</si>
  <si>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</si>
  <si>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</si>
  <si>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</si>
  <si>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</si>
  <si>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</si>
  <si>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</si>
  <si>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</si>
  <si>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</si>
  <si>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</si>
  <si>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</si>
  <si>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</si>
  <si>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</si>
  <si>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</si>
  <si>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</si>
  <si>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</si>
  <si>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</si>
  <si>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</si>
  <si>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</si>
  <si>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</si>
  <si>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</si>
  <si>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</si>
  <si>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</si>
  <si>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</si>
  <si>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</si>
  <si>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</si>
  <si>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</si>
  <si>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</si>
  <si>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</si>
  <si>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</si>
  <si>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</si>
  <si>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</si>
  <si>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</si>
  <si>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</si>
  <si>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</si>
  <si>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</si>
  <si>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</si>
  <si>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</si>
  <si>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</si>
  <si>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</si>
  <si>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</si>
  <si>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</si>
  <si>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</si>
  <si>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</si>
  <si>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</si>
  <si>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</si>
  <si>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</si>
  <si>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</si>
  <si>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</si>
  <si>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</si>
  <si>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</si>
  <si>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</si>
  <si>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</si>
  <si>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</si>
  <si>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</si>
  <si>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</si>
  <si>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</si>
  <si>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</si>
  <si>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</si>
  <si>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</si>
  <si>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</si>
  <si>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</si>
  <si>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</si>
  <si>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</si>
  <si>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</si>
  <si>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</si>
  <si>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</si>
  <si>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</si>
  <si>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</si>
  <si>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</si>
  <si>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</si>
  <si>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</si>
  <si>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</si>
  <si>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</si>
  <si>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</si>
  <si>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</si>
  <si>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</si>
  <si>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</si>
  <si>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</si>
  <si>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</si>
  <si>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</si>
  <si>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</si>
  <si>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</si>
  <si>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</si>
  <si>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</si>
  <si>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</si>
  <si>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</si>
  <si>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</si>
  <si>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</si>
  <si>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</si>
  <si>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</si>
  <si>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</si>
  <si>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</si>
  <si>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</si>
  <si>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</si>
  <si>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</si>
  <si>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</si>
  <si>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</si>
  <si>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</si>
  <si>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</si>
  <si>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</si>
  <si>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</si>
  <si>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</si>
  <si>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</si>
  <si>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</si>
  <si>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</si>
  <si>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</si>
  <si>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</si>
  <si>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</si>
  <si>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</si>
  <si>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</si>
  <si>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</si>
  <si>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</si>
  <si>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</si>
  <si>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</si>
  <si>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</si>
  <si>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</si>
  <si>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</si>
  <si>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</si>
  <si>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</si>
  <si>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</si>
  <si>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</si>
  <si>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</si>
  <si>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</si>
  <si>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</si>
  <si>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</si>
  <si>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</si>
  <si>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</si>
  <si>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</si>
  <si>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</si>
  <si>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</si>
  <si>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</si>
  <si>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</si>
  <si>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</si>
  <si>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</si>
  <si>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</si>
  <si>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</si>
  <si>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</si>
  <si>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</si>
  <si>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</si>
  <si>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</si>
  <si>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</si>
  <si>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</si>
  <si>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</si>
  <si>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</si>
  <si>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</si>
  <si>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</si>
  <si>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</si>
  <si>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</si>
  <si>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</si>
  <si>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</si>
  <si>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</si>
  <si>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</si>
  <si>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</si>
  <si>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</si>
  <si>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</si>
  <si>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</si>
  <si>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</si>
  <si>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</si>
  <si>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</si>
  <si>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</si>
  <si>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</si>
  <si>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</si>
  <si>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</si>
  <si>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</si>
  <si>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</si>
  <si>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</si>
  <si>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</si>
  <si>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</si>
  <si>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</si>
  <si>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</si>
  <si>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</si>
  <si>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</si>
  <si>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</si>
  <si>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</si>
  <si>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</si>
  <si>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</si>
  <si>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</si>
  <si>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</si>
  <si>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</si>
  <si>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</si>
  <si>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</si>
  <si>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</si>
  <si>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</si>
  <si>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</si>
  <si>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</si>
  <si>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</si>
  <si>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</si>
  <si>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</si>
  <si>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</si>
  <si>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</si>
  <si>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</si>
  <si>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</si>
  <si>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</si>
  <si>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</si>
  <si>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</si>
  <si>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</si>
  <si>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</si>
  <si>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</si>
  <si>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</si>
  <si>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</si>
  <si>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</si>
  <si>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</si>
  <si>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</si>
  <si>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</si>
  <si>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</si>
  <si>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</si>
  <si>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</si>
  <si>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</si>
  <si>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</si>
  <si>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</si>
  <si>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</si>
  <si>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</si>
  <si>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</si>
  <si>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</si>
  <si>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</si>
  <si>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</si>
  <si>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</si>
  <si>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</si>
  <si>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</si>
  <si>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</si>
  <si>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</si>
  <si>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</si>
  <si>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</si>
  <si>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</si>
  <si>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</si>
  <si>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</si>
  <si>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</si>
  <si>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</si>
  <si>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</si>
  <si>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</si>
  <si>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</si>
  <si>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</si>
  <si>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</si>
  <si>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</si>
  <si>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</si>
  <si>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</si>
  <si>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</si>
  <si>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</si>
  <si>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</si>
  <si>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</si>
  <si>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</si>
  <si>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</si>
  <si>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</si>
  <si>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</si>
  <si>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</si>
  <si>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</si>
  <si>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</si>
  <si>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</si>
  <si>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</si>
  <si>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</si>
  <si>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</si>
  <si>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</si>
  <si>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</si>
  <si>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</si>
  <si>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</si>
  <si>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</si>
  <si>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</si>
  <si>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</si>
  <si>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</si>
  <si>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</si>
  <si>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</si>
  <si>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</si>
  <si>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</si>
  <si>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</si>
  <si>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</si>
  <si>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</si>
  <si>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</si>
  <si>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</si>
  <si>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</si>
  <si>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</si>
  <si>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</si>
  <si>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</si>
  <si>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</si>
  <si>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</si>
  <si>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</si>
  <si>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</si>
  <si>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</si>
  <si>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</si>
  <si>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</si>
  <si>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</si>
  <si>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</si>
  <si>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</si>
  <si>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</si>
  <si>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</si>
  <si>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</si>
  <si>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</si>
  <si>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</si>
  <si>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</si>
  <si>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</si>
  <si>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</si>
  <si>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</si>
  <si>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</si>
  <si>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</si>
  <si>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</si>
  <si>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</si>
  <si>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</si>
  <si>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</si>
  <si>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</si>
  <si>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</si>
  <si>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</si>
  <si>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</si>
  <si>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</si>
  <si>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</si>
  <si>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</si>
  <si>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</si>
  <si>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</si>
  <si>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</si>
  <si>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</si>
  <si>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</si>
  <si>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</si>
  <si>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</si>
  <si>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</si>
  <si>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</si>
  <si>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</si>
  <si>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</si>
  <si>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</si>
  <si>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</si>
  <si>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</si>
  <si>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</si>
  <si>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</si>
  <si>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</si>
  <si>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</si>
  <si>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</si>
  <si>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</si>
  <si>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</si>
  <si>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</si>
  <si>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</si>
  <si>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</si>
  <si>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</si>
  <si>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</si>
  <si>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</si>
  <si>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</si>
  <si>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</si>
  <si>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</si>
  <si>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</si>
  <si>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</si>
  <si>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</si>
  <si>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</si>
  <si>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</si>
  <si>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</si>
  <si>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</si>
  <si>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</si>
  <si>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</si>
  <si>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</si>
  <si>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</si>
  <si>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</si>
  <si>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</si>
  <si>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</si>
  <si>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</si>
  <si>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</si>
  <si>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</si>
  <si>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</si>
  <si>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</si>
  <si>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</si>
  <si>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</si>
  <si>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</si>
  <si>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</si>
  <si>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</si>
  <si>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</si>
  <si>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</si>
  <si>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</si>
  <si>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</si>
  <si>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</si>
  <si>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</si>
  <si>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</si>
  <si>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</si>
  <si>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</si>
  <si>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</si>
  <si>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</si>
  <si>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</si>
  <si>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</si>
  <si>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</si>
  <si>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</si>
  <si>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</si>
  <si>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</si>
  <si>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</si>
  <si>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</si>
  <si>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</si>
  <si>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</si>
  <si>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</si>
  <si>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</si>
  <si>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</si>
  <si>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</si>
  <si>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</si>
  <si>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</si>
  <si>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</si>
  <si>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</si>
  <si>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</si>
  <si>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</si>
  <si>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</si>
  <si>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</si>
  <si>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</si>
  <si>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</si>
  <si>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</si>
  <si>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</si>
  <si>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</si>
  <si>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</si>
  <si>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</si>
  <si>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</si>
  <si>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</si>
  <si>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</si>
  <si>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</si>
  <si>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</si>
  <si>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</si>
  <si>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</si>
  <si>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</si>
  <si>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</si>
  <si>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</si>
  <si>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</si>
  <si>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</si>
  <si>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</si>
  <si>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</si>
  <si>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</si>
  <si>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</si>
  <si>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</si>
  <si>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</si>
  <si>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</si>
  <si>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</si>
  <si>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</si>
  <si>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</si>
  <si>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</si>
  <si>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</si>
  <si>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</si>
  <si>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</si>
  <si>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</si>
  <si>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</si>
  <si>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</si>
  <si>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</si>
  <si>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</si>
  <si>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</si>
  <si>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</si>
  <si>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</si>
  <si>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</si>
  <si>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</si>
  <si>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</si>
  <si>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</si>
  <si>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</si>
  <si>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</si>
  <si>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</si>
  <si>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</si>
  <si>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</si>
  <si>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</si>
  <si>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</si>
  <si>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</si>
  <si>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</si>
  <si>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</si>
  <si>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</si>
  <si>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</si>
  <si>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</si>
  <si>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</si>
  <si>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</si>
  <si>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</si>
  <si>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</si>
  <si>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</si>
  <si>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</si>
  <si>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</si>
  <si>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</si>
  <si>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</si>
  <si>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</si>
  <si>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</si>
  <si>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</si>
  <si>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</si>
  <si>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</si>
  <si>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</si>
  <si>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</si>
  <si>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</si>
  <si>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</si>
  <si>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</si>
  <si>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</si>
  <si>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</si>
  <si>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</si>
  <si>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</si>
  <si>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</si>
  <si>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</si>
  <si>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</si>
  <si>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</si>
  <si>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</si>
  <si>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</si>
  <si>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</si>
  <si>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</si>
  <si>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</si>
  <si>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</si>
  <si>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</si>
  <si>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</si>
  <si>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</si>
  <si>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</si>
  <si>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</si>
  <si>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</si>
  <si>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</si>
  <si>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</si>
  <si>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</si>
  <si>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</si>
  <si>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</si>
  <si>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</si>
  <si>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</si>
  <si>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</si>
  <si>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</si>
  <si>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</si>
  <si>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</si>
  <si>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</si>
  <si>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</si>
  <si>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</si>
  <si>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</si>
  <si>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</si>
  <si>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</si>
  <si>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</si>
  <si>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</si>
  <si>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</si>
  <si>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</si>
  <si>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</si>
  <si>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</si>
  <si>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</si>
  <si>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</si>
  <si>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</si>
  <si>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</si>
  <si>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</si>
  <si>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</si>
  <si>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</si>
  <si>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</si>
  <si>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</si>
  <si>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</si>
  <si>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</si>
  <si>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</si>
  <si>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</si>
  <si>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</si>
  <si>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</si>
  <si>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</si>
  <si>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</si>
  <si>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</si>
  <si>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</si>
  <si>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</si>
  <si>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</si>
  <si>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</si>
  <si>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</si>
  <si>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</si>
  <si>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</si>
  <si>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</si>
  <si>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</si>
  <si>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</si>
  <si>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</si>
  <si>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</si>
  <si>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</si>
  <si>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</si>
  <si>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</si>
  <si>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</si>
  <si>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</si>
  <si>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</si>
  <si>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</si>
  <si>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</si>
  <si>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</si>
  <si>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</si>
  <si>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</si>
  <si>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</si>
  <si>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</si>
  <si>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</si>
  <si>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</si>
  <si>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</si>
  <si>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</si>
  <si>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</si>
  <si>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</si>
  <si>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</si>
  <si>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</si>
  <si>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</si>
  <si>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</si>
  <si>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</si>
  <si>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</si>
  <si>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</si>
  <si>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</si>
  <si>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</si>
  <si>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</si>
  <si>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</si>
  <si>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</si>
  <si>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</si>
  <si>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</si>
  <si>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</si>
  <si>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</si>
  <si>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</si>
  <si>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</si>
  <si>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</si>
  <si>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</si>
  <si>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</si>
  <si>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</si>
  <si>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</si>
  <si>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</si>
  <si>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</si>
  <si>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</si>
  <si>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</si>
  <si>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</si>
  <si>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</si>
  <si>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</si>
  <si>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</si>
  <si>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</si>
  <si>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</si>
  <si>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</si>
  <si>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</si>
  <si>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</si>
  <si>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</si>
  <si>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</si>
  <si>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</si>
  <si>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</si>
  <si>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</si>
  <si>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</si>
  <si>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</si>
  <si>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</si>
  <si>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</si>
  <si>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</si>
  <si>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</si>
  <si>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</si>
  <si>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</si>
  <si>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</si>
  <si>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</si>
  <si>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</si>
  <si>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</si>
  <si>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</si>
  <si>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</si>
  <si>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</si>
  <si>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</si>
  <si>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</si>
  <si>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</si>
  <si>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</si>
  <si>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</si>
  <si>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</si>
  <si>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</si>
  <si>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</si>
  <si>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</si>
  <si>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</si>
  <si>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</si>
  <si>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</si>
  <si>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</si>
  <si>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</si>
  <si>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</si>
  <si>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</si>
  <si>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</si>
  <si>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</si>
  <si>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</si>
  <si>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</si>
  <si>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</si>
  <si>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</si>
  <si>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</si>
  <si>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</si>
  <si>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</si>
  <si>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</si>
  <si>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</si>
  <si>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</si>
  <si>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</si>
  <si>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</si>
  <si>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</si>
  <si>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</si>
  <si>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</si>
  <si>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</si>
  <si>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</si>
  <si>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</si>
  <si>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</si>
  <si>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</si>
  <si>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</si>
  <si>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</si>
  <si>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</si>
  <si>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</si>
  <si>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</si>
  <si>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</si>
  <si>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</si>
  <si>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</si>
  <si>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</si>
  <si>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</si>
  <si>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</si>
  <si>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</si>
  <si>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</si>
  <si>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</si>
  <si>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</si>
  <si>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</si>
  <si>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</si>
  <si>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</si>
  <si>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</si>
  <si>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</si>
  <si>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</si>
  <si>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</si>
  <si>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</si>
  <si>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</si>
  <si>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</si>
  <si>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</si>
  <si>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</si>
  <si>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</si>
  <si>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</si>
  <si>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</si>
  <si>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</si>
  <si>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</si>
  <si>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</si>
  <si>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</si>
  <si>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</si>
  <si>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</si>
  <si>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</si>
  <si>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</si>
  <si>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</si>
  <si>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</si>
  <si>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</si>
  <si>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</si>
  <si>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</si>
  <si>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</si>
  <si>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</si>
  <si>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</si>
  <si>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</si>
  <si>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</si>
  <si>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</si>
  <si>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</si>
  <si>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</si>
  <si>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</si>
  <si>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</si>
  <si>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</si>
  <si>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</si>
  <si>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</si>
  <si>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</si>
  <si>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</si>
  <si>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</si>
  <si>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</si>
  <si>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</si>
  <si>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</si>
  <si>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</si>
  <si>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</si>
  <si>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</si>
  <si>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</si>
  <si>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</si>
  <si>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</si>
  <si>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</si>
  <si>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</si>
  <si>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</si>
  <si>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</si>
  <si>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</si>
  <si>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</si>
  <si>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</si>
  <si>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</si>
  <si>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</si>
  <si>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</si>
  <si>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</si>
  <si>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</si>
  <si>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</si>
  <si>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</si>
  <si>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</si>
  <si>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</si>
  <si>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</si>
  <si>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</si>
  <si>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</si>
  <si>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</si>
  <si>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</si>
  <si>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</si>
  <si>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</si>
  <si>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</si>
  <si>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</si>
  <si>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</si>
  <si>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</si>
  <si>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</si>
  <si>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</si>
  <si>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</si>
  <si>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</si>
  <si>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</si>
  <si>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</si>
  <si>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</si>
  <si>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</si>
  <si>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</si>
  <si>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</si>
  <si>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</si>
  <si>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</si>
  <si>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</si>
  <si>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</si>
  <si>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</si>
  <si>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</si>
  <si>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</si>
  <si>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</si>
  <si>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</si>
  <si>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</si>
  <si>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</si>
  <si>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</si>
  <si>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</si>
  <si>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</si>
  <si>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</si>
  <si>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</si>
  <si>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</si>
  <si>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</si>
  <si>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</si>
  <si>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</si>
  <si>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</si>
  <si>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</si>
  <si>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</si>
  <si>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</si>
  <si>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</si>
  <si>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</si>
  <si>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</si>
  <si>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</si>
  <si>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</si>
  <si>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</si>
  <si>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</si>
  <si>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</si>
  <si>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</si>
  <si>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</si>
  <si>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</si>
  <si>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</si>
  <si>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</si>
  <si>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</si>
  <si>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</si>
  <si>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</si>
  <si>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</si>
  <si>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</si>
  <si>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</si>
  <si>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</si>
  <si>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</si>
  <si>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</si>
  <si>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</si>
  <si>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</si>
  <si>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</si>
  <si>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</si>
  <si>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</si>
  <si>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</si>
  <si>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</si>
  <si>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</si>
  <si>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</si>
  <si>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</si>
  <si>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</si>
  <si>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</si>
  <si>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</si>
  <si>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</si>
  <si>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</si>
  <si>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</si>
  <si>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</si>
  <si>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</si>
  <si>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</si>
  <si>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</si>
  <si>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</si>
  <si>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</si>
  <si>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</si>
  <si>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</si>
  <si>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</si>
  <si>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</si>
  <si>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</si>
  <si>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</si>
  <si>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</si>
  <si>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</si>
  <si>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</si>
  <si>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</si>
  <si>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</si>
  <si>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</si>
  <si>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</si>
  <si>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</si>
  <si>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</si>
  <si>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</si>
  <si>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</si>
  <si>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</si>
  <si>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</si>
  <si>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</si>
  <si>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</si>
  <si>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</si>
  <si>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</si>
  <si>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</si>
  <si>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</si>
  <si>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</si>
  <si>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</si>
  <si>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</si>
  <si>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</si>
  <si>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</si>
  <si>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</si>
  <si>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</si>
  <si>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</si>
  <si>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</si>
  <si>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</si>
  <si>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</si>
  <si>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</si>
  <si>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</si>
  <si>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</si>
  <si>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</si>
  <si>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</si>
  <si>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</si>
  <si>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</si>
  <si>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</si>
  <si>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</si>
  <si>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</si>
  <si>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</si>
  <si>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</si>
  <si>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</si>
  <si>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</si>
  <si>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</si>
  <si>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</si>
  <si>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</si>
  <si>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</si>
  <si>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</si>
  <si>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</si>
  <si>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</si>
  <si>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</si>
  <si>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</si>
  <si>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</si>
  <si>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</si>
  <si>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</si>
  <si>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</si>
  <si>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</si>
  <si>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</si>
  <si>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</si>
  <si>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</si>
  <si>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</si>
  <si>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</si>
  <si>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</si>
  <si>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</si>
  <si>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</si>
  <si>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</si>
  <si>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</si>
  <si>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</si>
  <si>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</si>
  <si>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</si>
  <si>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</si>
  <si>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</si>
  <si>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</si>
  <si>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</si>
  <si>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</si>
  <si>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</si>
  <si>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</si>
  <si>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</si>
  <si>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</si>
  <si>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</si>
  <si>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</si>
  <si>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</si>
  <si>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</si>
  <si>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</si>
  <si>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</si>
  <si>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</si>
  <si>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</si>
  <si>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</si>
  <si>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</si>
  <si>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</si>
  <si>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</si>
  <si>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</si>
  <si>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</si>
  <si>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</si>
  <si>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</si>
  <si>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</si>
  <si>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</si>
  <si>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</si>
  <si>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</si>
  <si>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</si>
  <si>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</si>
  <si>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</si>
  <si>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</si>
  <si>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</si>
  <si>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</si>
  <si>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</si>
  <si>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</si>
  <si>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</si>
  <si>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</si>
  <si>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</si>
  <si>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</si>
  <si>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</si>
  <si>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</si>
  <si>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</si>
  <si>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</si>
  <si>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</si>
  <si>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</si>
  <si>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</si>
  <si>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</si>
  <si>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</si>
  <si>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</si>
  <si>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</si>
  <si>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</si>
  <si>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</si>
  <si>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</si>
  <si>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</si>
  <si>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</si>
  <si>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</si>
  <si>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</si>
  <si>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</si>
  <si>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</si>
  <si>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</si>
  <si>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</si>
  <si>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</si>
  <si>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</si>
  <si>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</si>
  <si>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</si>
  <si>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</si>
  <si>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</si>
  <si>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</si>
  <si>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</si>
  <si>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</si>
  <si>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</si>
  <si>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</si>
  <si>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</si>
  <si>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</si>
  <si>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</si>
  <si>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</si>
  <si>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</si>
  <si>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</si>
  <si>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</si>
  <si>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</si>
  <si>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</si>
  <si>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</si>
  <si>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</si>
  <si>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</si>
  <si>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</si>
  <si>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</si>
  <si>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</si>
  <si>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</si>
  <si>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</si>
  <si>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</si>
  <si>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</si>
  <si>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</si>
  <si>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</si>
  <si>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</si>
  <si>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</si>
  <si>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</si>
  <si>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</si>
  <si>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</si>
  <si>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</si>
  <si>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</si>
  <si>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</si>
  <si>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</si>
  <si>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</si>
  <si>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</si>
  <si>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</si>
  <si>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</si>
  <si>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</si>
  <si>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</si>
  <si>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</si>
  <si>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</si>
  <si>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</si>
  <si>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</si>
  <si>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</si>
  <si>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</si>
  <si>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</si>
  <si>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</si>
  <si>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</si>
  <si>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</si>
  <si>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</si>
  <si>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</si>
  <si>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</si>
  <si>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</si>
  <si>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</si>
  <si>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</si>
  <si>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</si>
  <si>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</si>
  <si>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</si>
  <si>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</si>
  <si>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</si>
  <si>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</si>
  <si>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</si>
  <si>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</si>
  <si>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</si>
  <si>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</si>
  <si>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</si>
  <si>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</si>
  <si>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</si>
  <si>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</si>
  <si>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</si>
  <si>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</si>
  <si>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</si>
  <si>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</si>
  <si>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</si>
  <si>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</si>
  <si>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</si>
  <si>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</si>
  <si>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</si>
  <si>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</si>
  <si>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</si>
  <si>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</si>
  <si>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</si>
  <si>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</si>
  <si>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</si>
  <si>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</si>
  <si>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</si>
  <si>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</si>
  <si>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</si>
  <si>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</si>
  <si>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</si>
  <si>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</si>
  <si>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</si>
  <si>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</si>
  <si>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</si>
  <si>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</si>
  <si>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</si>
  <si>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</si>
  <si>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</si>
  <si>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</si>
  <si>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</si>
  <si>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</si>
  <si>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</si>
  <si>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</si>
  <si>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</si>
  <si>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</si>
  <si>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</si>
  <si>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</si>
  <si>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</si>
  <si>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</si>
  <si>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</si>
  <si>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</si>
  <si>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</si>
  <si>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</si>
  <si>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</si>
  <si>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</si>
  <si>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</si>
  <si>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</si>
  <si>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</si>
  <si>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</si>
  <si>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</si>
  <si>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</si>
  <si>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</si>
  <si>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</si>
  <si>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</si>
  <si>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</si>
  <si>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</si>
  <si>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</si>
  <si>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</si>
  <si>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</si>
  <si>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</si>
  <si>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</si>
  <si>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</si>
  <si>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</si>
  <si>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</si>
  <si>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</si>
  <si>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</si>
  <si>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</si>
  <si>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</si>
  <si>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</si>
  <si>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</si>
  <si>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</si>
  <si>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</si>
  <si>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</si>
  <si>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</si>
  <si>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</si>
  <si>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</si>
  <si>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</si>
  <si>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</si>
  <si>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</si>
  <si>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</si>
  <si>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</si>
  <si>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</si>
  <si>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</si>
  <si>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</si>
  <si>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</si>
  <si>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</si>
  <si>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</si>
  <si>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</si>
  <si>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</si>
  <si>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</si>
  <si>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</si>
  <si>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</si>
  <si>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</si>
  <si>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</si>
  <si>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</si>
  <si>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</si>
  <si>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</si>
  <si>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</si>
  <si>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</si>
  <si>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</si>
  <si>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</si>
  <si>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</si>
  <si>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</si>
  <si>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</si>
  <si>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</si>
  <si>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</si>
  <si>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</si>
  <si>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</si>
  <si>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</si>
  <si>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</si>
  <si>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</si>
  <si>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</si>
  <si>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</si>
  <si>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</si>
  <si>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</si>
  <si>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</si>
  <si>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</si>
  <si>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</si>
  <si>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</si>
  <si>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</si>
  <si>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</si>
  <si>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</si>
  <si>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</si>
  <si>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</si>
  <si>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</si>
  <si>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</si>
  <si>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</si>
  <si>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</si>
  <si>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</si>
  <si>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</si>
  <si>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</si>
  <si>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</si>
  <si>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</si>
  <si>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</si>
  <si>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</si>
  <si>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</si>
  <si>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</si>
  <si>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</si>
  <si>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</si>
  <si>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</si>
  <si>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</si>
  <si>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</si>
  <si>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</si>
  <si>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</si>
  <si>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</si>
  <si>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</si>
  <si>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</si>
  <si>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</si>
  <si>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</si>
  <si>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</si>
  <si>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</si>
  <si>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</si>
  <si>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</si>
  <si>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</si>
  <si>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</si>
  <si>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</si>
  <si>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</si>
  <si>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</si>
  <si>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</si>
  <si>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</si>
  <si>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</si>
  <si>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</si>
  <si>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</si>
  <si>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</si>
  <si>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</si>
  <si>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</si>
  <si>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</si>
  <si>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</si>
  <si>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</si>
  <si>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</si>
  <si>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</si>
  <si>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</si>
  <si>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</si>
  <si>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</si>
  <si>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</si>
  <si>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</si>
  <si>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</si>
  <si>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</si>
  <si>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</si>
  <si>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</si>
  <si>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</si>
  <si>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</si>
  <si>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</si>
  <si>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</si>
  <si>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</si>
  <si>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</si>
  <si>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</si>
  <si>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</si>
  <si>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</si>
  <si>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</si>
  <si>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</si>
  <si>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</si>
  <si>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</si>
  <si>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</si>
  <si>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</si>
  <si>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</si>
  <si>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</si>
  <si>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</si>
  <si>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</si>
  <si>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</si>
  <si>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</si>
  <si>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</si>
  <si>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</si>
  <si>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</si>
  <si>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</si>
  <si>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</si>
  <si>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</si>
  <si>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</si>
  <si>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</si>
  <si>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</si>
  <si>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</si>
  <si>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</si>
  <si>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</si>
  <si>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</si>
  <si>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</si>
  <si>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</si>
  <si>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</si>
  <si>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</si>
  <si>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</si>
  <si>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</si>
  <si>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</si>
  <si>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</si>
  <si>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</si>
  <si>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</si>
  <si>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</si>
  <si>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</si>
  <si>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</si>
  <si>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</si>
  <si>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</si>
  <si>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</si>
  <si>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</si>
  <si>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</si>
  <si>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</si>
  <si>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</si>
  <si>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</si>
  <si>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</si>
  <si>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</si>
  <si>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</si>
  <si>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</si>
  <si>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</si>
  <si>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</si>
  <si>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</si>
  <si>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</si>
  <si>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</si>
  <si>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</si>
  <si>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</si>
  <si>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</si>
  <si>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</si>
  <si>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</si>
  <si>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</si>
  <si>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</si>
  <si>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</si>
  <si>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</si>
  <si>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</si>
  <si>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</si>
  <si>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</si>
  <si>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</si>
  <si>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</si>
  <si>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</si>
  <si>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</si>
  <si>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</si>
  <si>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</si>
  <si>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</si>
  <si>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</si>
  <si>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</si>
  <si>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</si>
  <si>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</si>
  <si>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</si>
  <si>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</si>
  <si>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</si>
  <si>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</si>
  <si>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</si>
  <si>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</si>
  <si>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</si>
  <si>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</si>
  <si>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</si>
  <si>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</si>
  <si>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</si>
  <si>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</si>
  <si>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</si>
  <si>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</si>
  <si>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</si>
  <si>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</si>
  <si>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</si>
  <si>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</si>
  <si>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</si>
  <si>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</si>
  <si>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</si>
  <si>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</si>
  <si>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</si>
  <si>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</si>
  <si>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</si>
  <si>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</si>
  <si>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</si>
  <si>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</si>
  <si>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</si>
  <si>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</si>
  <si>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</si>
  <si>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</si>
  <si>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</si>
  <si>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</si>
  <si>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</si>
  <si>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</si>
  <si>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</si>
  <si>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</si>
  <si>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</si>
  <si>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</si>
  <si>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</si>
  <si>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</si>
  <si>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</si>
  <si>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</si>
  <si>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</si>
  <si>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</si>
  <si>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</si>
  <si>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</si>
  <si>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</si>
  <si>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</si>
  <si>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</si>
  <si>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</si>
  <si>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</si>
  <si>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</si>
  <si>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</si>
  <si>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</si>
  <si>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</si>
  <si>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</si>
  <si>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</si>
  <si>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</si>
  <si>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</si>
  <si>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</si>
  <si>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</si>
  <si>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</si>
  <si>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</si>
  <si>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</si>
  <si>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</si>
  <si>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</si>
  <si>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</si>
  <si>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</si>
  <si>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</si>
  <si>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</si>
  <si>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</si>
  <si>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</si>
  <si>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</si>
  <si>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</si>
  <si>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</si>
  <si>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</si>
  <si>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</si>
  <si>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</si>
  <si>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</si>
  <si>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</si>
  <si>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</si>
  <si>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</si>
  <si>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</si>
  <si>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</si>
  <si>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</si>
  <si>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</si>
  <si>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</si>
  <si>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</si>
  <si>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</si>
  <si>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</si>
  <si>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</si>
  <si>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</si>
  <si>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</si>
  <si>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</si>
  <si>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</si>
  <si>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</si>
  <si>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</si>
  <si>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</si>
  <si>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</si>
  <si>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</si>
  <si>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</si>
  <si>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</si>
  <si>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</si>
  <si>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</si>
  <si>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</si>
  <si>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</si>
  <si>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</si>
  <si>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</si>
  <si>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</si>
  <si>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</si>
  <si>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</si>
  <si>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</si>
  <si>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</si>
  <si>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</si>
  <si>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</si>
  <si>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</si>
  <si>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</si>
  <si>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</si>
  <si>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</si>
  <si>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</si>
  <si>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</si>
  <si>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</si>
  <si>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</si>
  <si>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</si>
  <si>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</si>
  <si>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</si>
  <si>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</si>
  <si>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</si>
  <si>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</si>
  <si>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</si>
  <si>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</si>
  <si>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</si>
  <si>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</si>
  <si>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</si>
  <si>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</si>
  <si>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</si>
  <si>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</si>
  <si>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</si>
  <si>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</si>
  <si>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</si>
  <si>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</si>
  <si>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</si>
  <si>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</si>
  <si>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</si>
  <si>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</si>
  <si>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</si>
  <si>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</si>
  <si>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</si>
  <si>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</si>
  <si>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</si>
  <si>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</si>
  <si>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</si>
  <si>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</si>
  <si>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</si>
  <si>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</si>
  <si>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</si>
  <si>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</si>
  <si>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</si>
  <si>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</si>
  <si>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</si>
  <si>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</si>
  <si>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</si>
  <si>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</si>
  <si>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</si>
  <si>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</si>
  <si>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</si>
  <si>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</si>
  <si>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</si>
  <si>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</si>
  <si>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</si>
  <si>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</si>
  <si>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</si>
  <si>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</si>
  <si>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</si>
  <si>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</si>
  <si>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</si>
  <si>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</si>
  <si>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</si>
  <si>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</si>
  <si>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</si>
  <si>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</si>
  <si>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</si>
  <si>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</si>
  <si>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</si>
  <si>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</si>
  <si>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</si>
  <si>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</si>
  <si>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</si>
  <si>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</si>
  <si>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</si>
  <si>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</si>
  <si>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</si>
  <si>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</si>
  <si>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</si>
  <si>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</si>
  <si>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</si>
  <si>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</si>
  <si>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</si>
  <si>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</si>
  <si>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</si>
  <si>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</si>
  <si>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</si>
  <si>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</si>
  <si>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</si>
  <si>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</si>
  <si>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</si>
  <si>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</si>
  <si>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</si>
  <si>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</si>
  <si>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</si>
  <si>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</si>
  <si>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</si>
  <si>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</si>
  <si>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</si>
  <si>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</si>
  <si>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</si>
  <si>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</si>
  <si>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</si>
  <si>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</si>
  <si>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</si>
  <si>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</si>
  <si>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</si>
  <si>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</si>
  <si>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</si>
  <si>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</si>
  <si>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</si>
  <si>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</si>
  <si>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</si>
  <si>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</si>
  <si>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</si>
  <si>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</si>
  <si>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</si>
  <si>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</si>
  <si>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</si>
  <si>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</si>
  <si>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</si>
  <si>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</si>
  <si>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</si>
  <si>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</si>
  <si>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</si>
  <si>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</si>
  <si>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</si>
  <si>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</si>
  <si>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</si>
  <si>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</si>
  <si>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</si>
  <si>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</si>
  <si>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</si>
  <si>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</si>
  <si>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</si>
  <si>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</si>
  <si>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</si>
  <si>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</si>
  <si>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</si>
  <si>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</si>
  <si>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</si>
  <si>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</si>
  <si>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</si>
  <si>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</si>
  <si>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</si>
  <si>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</si>
  <si>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</si>
  <si>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</si>
  <si>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</si>
  <si>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</si>
  <si>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</si>
  <si>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</si>
  <si>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</si>
  <si>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</si>
  <si>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</si>
  <si>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</si>
  <si>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</si>
  <si>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</si>
  <si>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</si>
  <si>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</si>
  <si>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</si>
  <si>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</si>
  <si>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</si>
  <si>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</si>
  <si>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</si>
  <si>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</si>
  <si>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</si>
  <si>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</si>
  <si>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</si>
  <si>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</si>
  <si>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</si>
  <si>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</si>
  <si>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</si>
  <si>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</si>
  <si>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</si>
  <si>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</si>
  <si>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</si>
  <si>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</si>
  <si>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</si>
  <si>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</si>
  <si>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</si>
  <si>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</si>
  <si>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</si>
  <si>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</si>
  <si>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</si>
  <si>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</si>
  <si>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</si>
  <si>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</si>
  <si>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</si>
  <si>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</si>
  <si>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</si>
  <si>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</si>
  <si>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</si>
  <si>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</si>
  <si>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</si>
  <si>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</si>
  <si>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</si>
  <si>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</si>
  <si>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</si>
  <si>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</si>
  <si>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</si>
  <si>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</si>
  <si>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</si>
  <si>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</si>
  <si>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</si>
  <si>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</si>
  <si>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</si>
  <si>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</si>
  <si>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</si>
  <si>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</si>
  <si>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</si>
  <si>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</si>
  <si>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</si>
  <si>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</si>
  <si>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</si>
  <si>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</si>
  <si>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</si>
  <si>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</si>
  <si>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</si>
  <si>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</si>
  <si>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</si>
  <si>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</si>
  <si>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</si>
  <si>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</si>
  <si>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</si>
  <si>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</si>
  <si>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</si>
  <si>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</si>
  <si>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</si>
  <si>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</si>
  <si>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</si>
  <si>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</si>
  <si>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</si>
  <si>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</si>
  <si>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</si>
  <si>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</si>
  <si>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</si>
  <si>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</si>
  <si>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</si>
  <si>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</si>
  <si>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</si>
  <si>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</si>
  <si>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</si>
  <si>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</si>
  <si>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</si>
  <si>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</si>
  <si>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</si>
  <si>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</si>
  <si>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</si>
  <si>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</si>
  <si>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</si>
  <si>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</si>
  <si>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</si>
  <si>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</si>
  <si>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</si>
  <si>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</si>
  <si>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</si>
  <si>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</si>
  <si>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</si>
  <si>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</si>
  <si>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</si>
  <si>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</si>
  <si>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</si>
  <si>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</si>
  <si>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</si>
  <si>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</si>
  <si>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</si>
  <si>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</si>
  <si>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</si>
  <si>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</si>
  <si>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</si>
  <si>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</si>
  <si>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</si>
  <si>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</si>
  <si>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</si>
  <si>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</si>
  <si>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</si>
  <si>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</si>
  <si>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</si>
  <si>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</si>
  <si>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</si>
  <si>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</si>
  <si>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</si>
  <si>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</si>
  <si>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</si>
  <si>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</si>
  <si>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</si>
  <si>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</si>
  <si>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</si>
  <si>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</si>
  <si>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</si>
  <si>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</si>
  <si>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</si>
  <si>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</si>
  <si>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</si>
  <si>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</si>
  <si>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</si>
  <si>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</si>
  <si>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</si>
  <si>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</si>
  <si>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</si>
  <si>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</si>
  <si>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</si>
  <si>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</si>
  <si>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</si>
  <si>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</si>
  <si>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</si>
  <si>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</si>
  <si>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</si>
  <si>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</si>
  <si>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</si>
  <si>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</si>
  <si>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</si>
  <si>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</si>
  <si>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</si>
  <si>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</si>
  <si>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</si>
  <si>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</si>
  <si>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</si>
  <si>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</si>
  <si>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</si>
  <si>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</si>
  <si>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</si>
  <si>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</si>
  <si>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</si>
  <si>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</si>
  <si>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</si>
  <si>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</si>
  <si>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</si>
  <si>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</si>
  <si>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</si>
  <si>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</si>
  <si>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</si>
  <si>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</si>
  <si>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</si>
  <si>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</si>
  <si>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</si>
  <si>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</si>
  <si>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</si>
  <si>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</si>
  <si>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</si>
  <si>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</si>
  <si>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</si>
  <si>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</si>
  <si>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</si>
  <si>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</si>
  <si>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</si>
  <si>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</si>
  <si>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</si>
  <si>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</si>
  <si>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</si>
  <si>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</si>
  <si>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</si>
  <si>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</si>
  <si>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</si>
  <si>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</si>
  <si>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</si>
  <si>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</si>
  <si>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</si>
  <si>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</si>
  <si>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</si>
  <si>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</si>
  <si>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</si>
  <si>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</si>
  <si>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</si>
  <si>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</si>
  <si>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</si>
  <si>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</si>
  <si>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</si>
  <si>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</si>
  <si>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</si>
  <si>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</si>
  <si>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</si>
  <si>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</si>
  <si>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</si>
  <si>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</si>
  <si>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</si>
  <si>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</si>
  <si>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</si>
  <si>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</si>
  <si>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</si>
  <si>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</si>
  <si>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</si>
  <si>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</si>
  <si>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</si>
  <si>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</si>
  <si>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</si>
  <si>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</si>
  <si>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</si>
  <si>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</si>
  <si>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</si>
  <si>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</si>
  <si>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</si>
  <si>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</si>
  <si>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</si>
  <si>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</si>
  <si>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</si>
  <si>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</si>
  <si>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</si>
  <si>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</si>
  <si>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</si>
  <si>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</si>
  <si>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</si>
  <si>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</si>
  <si>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</si>
  <si>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</si>
  <si>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</si>
  <si>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</si>
  <si>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</si>
  <si>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</si>
  <si>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</si>
  <si>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</si>
  <si>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</si>
  <si>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</si>
  <si>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</si>
  <si>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</si>
  <si>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</si>
  <si>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</si>
  <si>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</si>
  <si>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</si>
  <si>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</si>
  <si>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</si>
  <si>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</si>
  <si>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</si>
  <si>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</si>
  <si>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</si>
  <si>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</si>
  <si>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</si>
  <si>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</si>
  <si>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</si>
  <si>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</si>
  <si>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</si>
  <si>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</si>
  <si>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</si>
  <si>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</si>
  <si>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</si>
  <si>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</si>
  <si>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</si>
  <si>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</si>
  <si>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</si>
  <si>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</si>
  <si>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</si>
  <si>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</si>
  <si>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</si>
  <si>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</si>
  <si>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</si>
  <si>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</si>
  <si>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</si>
  <si>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</si>
  <si>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</si>
  <si>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</si>
  <si>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</si>
  <si>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</si>
  <si>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</si>
  <si>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</si>
  <si>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</si>
  <si>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</si>
  <si>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</si>
  <si>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</si>
  <si>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</si>
  <si>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</si>
  <si>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</si>
  <si>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</si>
  <si>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</si>
  <si>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</si>
  <si>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</si>
  <si>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</si>
  <si>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</si>
  <si>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</si>
  <si>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</si>
  <si>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</si>
  <si>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</si>
  <si>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</si>
  <si>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</si>
  <si>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</si>
  <si>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</si>
  <si>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</si>
  <si>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</si>
  <si>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</si>
  <si>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</si>
  <si>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</si>
  <si>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</si>
  <si>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</si>
  <si>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</si>
  <si>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</si>
  <si>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</si>
  <si>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</si>
  <si>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</si>
  <si>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</si>
  <si>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</si>
  <si>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</si>
  <si>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</si>
  <si>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</si>
  <si>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</si>
  <si>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</si>
  <si>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</si>
  <si>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</si>
  <si>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</si>
  <si>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</si>
  <si>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</si>
  <si>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</si>
  <si>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</si>
  <si>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</si>
  <si>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</si>
  <si>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</si>
  <si>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</si>
  <si>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</si>
  <si>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</si>
  <si>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</si>
  <si>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</si>
  <si>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</si>
  <si>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</si>
  <si>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</si>
  <si>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</si>
  <si>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</si>
  <si>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</si>
  <si>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</si>
  <si>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</si>
  <si>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</si>
  <si>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</si>
  <si>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</si>
  <si>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</si>
  <si>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</si>
  <si>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</si>
  <si>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</si>
  <si>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</si>
  <si>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</si>
  <si>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</si>
  <si>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</si>
  <si>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</si>
  <si>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</si>
  <si>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</si>
  <si>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</si>
  <si>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</si>
  <si>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</si>
  <si>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</si>
  <si>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</si>
  <si>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</si>
  <si>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</si>
  <si>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</si>
  <si>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</si>
  <si>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</si>
  <si>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</si>
  <si>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</si>
  <si>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</si>
  <si>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</si>
  <si>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</si>
  <si>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</si>
  <si>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</si>
  <si>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</si>
  <si>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</si>
  <si>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</si>
  <si>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</si>
  <si>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</si>
  <si>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</si>
  <si>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</si>
  <si>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</si>
  <si>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</si>
  <si>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</si>
  <si>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</si>
  <si>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</si>
  <si>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</si>
  <si>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</si>
  <si>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</si>
  <si>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</si>
  <si>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</si>
  <si>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</si>
  <si>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</si>
  <si>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</si>
  <si>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</si>
  <si>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</si>
  <si>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</si>
  <si>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</si>
  <si>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</si>
  <si>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</si>
  <si>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</si>
  <si>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</si>
  <si>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</si>
  <si>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</si>
  <si>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</si>
  <si>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</si>
  <si>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</si>
  <si>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</si>
  <si>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</si>
  <si>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</si>
  <si>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</si>
  <si>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</si>
  <si>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</si>
  <si>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</si>
  <si>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</si>
  <si>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</si>
  <si>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</si>
  <si>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</si>
  <si>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</si>
  <si>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</si>
  <si>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</si>
  <si>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</si>
  <si>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</si>
  <si>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</si>
  <si>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</si>
  <si>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</si>
  <si>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</si>
  <si>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</si>
  <si>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</si>
  <si>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</si>
  <si>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</si>
  <si>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</si>
  <si>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</si>
  <si>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</si>
  <si>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</si>
  <si>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</si>
  <si>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</si>
  <si>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</si>
  <si>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</si>
  <si>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</si>
  <si>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</si>
  <si>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</si>
  <si>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</si>
  <si>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</si>
  <si>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</si>
  <si>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</si>
  <si>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</si>
  <si>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</si>
  <si>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</si>
  <si>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</si>
  <si>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</si>
  <si>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</si>
  <si>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</si>
  <si>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</si>
  <si>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</si>
  <si>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</si>
  <si>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</si>
  <si>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</si>
  <si>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</si>
  <si>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</si>
  <si>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</si>
  <si>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</si>
  <si>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</si>
  <si>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</si>
  <si>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</si>
  <si>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</si>
  <si>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</si>
  <si>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</si>
  <si>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</si>
  <si>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</si>
  <si>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</si>
  <si>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</si>
  <si>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</si>
  <si>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</si>
  <si>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</si>
  <si>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</si>
  <si>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</si>
  <si>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</si>
  <si>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</si>
  <si>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</si>
  <si>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</si>
  <si>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</si>
  <si>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</si>
  <si>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</si>
  <si>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</si>
  <si>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</si>
  <si>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</si>
  <si>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</si>
  <si>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</si>
  <si>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</si>
  <si>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</si>
  <si>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</si>
  <si>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</si>
  <si>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</si>
  <si>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</si>
  <si>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</si>
  <si>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</si>
  <si>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</si>
  <si>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</si>
  <si>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</si>
  <si>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</si>
  <si>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</si>
  <si>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</si>
  <si>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</si>
  <si>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</si>
  <si>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</si>
  <si>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</si>
  <si>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</si>
  <si>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</si>
  <si>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</si>
  <si>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</si>
  <si>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</si>
  <si>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</si>
  <si>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</si>
  <si>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</si>
  <si>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</si>
  <si>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</si>
  <si>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</si>
  <si>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</si>
  <si>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</si>
  <si>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</si>
  <si>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</si>
  <si>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</si>
  <si>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</si>
  <si>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</si>
  <si>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</si>
  <si>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</si>
  <si>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</si>
  <si>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</si>
  <si>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</si>
  <si>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</si>
  <si>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</si>
  <si>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</si>
  <si>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</si>
  <si>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</si>
  <si>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</si>
  <si>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</si>
  <si>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</si>
  <si>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</si>
  <si>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</si>
  <si>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</si>
  <si>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</si>
  <si>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</si>
  <si>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</si>
  <si>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</si>
  <si>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</si>
  <si>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</si>
  <si>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</si>
  <si>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</si>
  <si>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</si>
  <si>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</si>
  <si>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</si>
  <si>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</si>
  <si>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</si>
  <si>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</si>
  <si>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</si>
  <si>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</si>
  <si>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</si>
  <si>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</si>
  <si>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</si>
  <si>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</si>
  <si>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</si>
  <si>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</si>
  <si>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</si>
  <si>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</si>
  <si>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</si>
  <si>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</si>
  <si>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</si>
  <si>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</si>
  <si>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</si>
  <si>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</si>
  <si>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</si>
  <si>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</si>
  <si>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</si>
  <si>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</si>
  <si>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</si>
  <si>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</si>
  <si>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</si>
  <si>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</si>
  <si>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</si>
  <si>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</si>
  <si>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</si>
  <si>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</si>
  <si>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</si>
  <si>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</si>
  <si>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</si>
  <si>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</si>
  <si>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</si>
  <si>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</si>
  <si>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</si>
  <si>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</si>
  <si>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</si>
  <si>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</si>
  <si>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</si>
  <si>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</si>
  <si>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</si>
  <si>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</si>
  <si>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</si>
  <si>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</si>
  <si>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</si>
  <si>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</si>
  <si>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</si>
  <si>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</si>
  <si>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</si>
  <si>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</si>
  <si>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</si>
  <si>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</si>
  <si>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</si>
  <si>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</si>
  <si>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</si>
  <si>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</si>
  <si>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</si>
  <si>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</si>
  <si>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</si>
  <si>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</si>
  <si>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</si>
  <si>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</si>
  <si>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</si>
  <si>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</si>
  <si>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</si>
  <si>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</si>
  <si>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</si>
  <si>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</si>
  <si>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</si>
  <si>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</si>
  <si>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</si>
  <si>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</si>
  <si>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</si>
  <si>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</si>
  <si>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</si>
  <si>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</si>
  <si>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</si>
  <si>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</si>
  <si>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</si>
  <si>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</si>
  <si>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</si>
  <si>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</si>
  <si>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</si>
  <si>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</si>
  <si>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</si>
  <si>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</si>
  <si>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</si>
  <si>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</si>
  <si>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</si>
  <si>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</si>
  <si>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</si>
  <si>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</si>
  <si>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</si>
  <si>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</si>
  <si>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</si>
  <si>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</si>
  <si>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</si>
  <si>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</si>
  <si>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</si>
  <si>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</si>
  <si>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</si>
  <si>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</si>
  <si>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</si>
  <si>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</si>
  <si>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</si>
  <si>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</si>
  <si>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</si>
  <si>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</si>
  <si>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</si>
  <si>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</si>
  <si>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</si>
  <si>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</si>
  <si>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</si>
  <si>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</si>
  <si>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</si>
  <si>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</si>
  <si>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</si>
  <si>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</si>
  <si>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</si>
  <si>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</si>
  <si>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</si>
  <si>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</si>
  <si>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</si>
  <si>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</si>
  <si>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</si>
  <si>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</si>
  <si>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</si>
  <si>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</si>
  <si>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</si>
  <si>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</si>
  <si>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</si>
  <si>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</si>
  <si>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</si>
  <si>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</si>
  <si>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</si>
  <si>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</si>
  <si>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</si>
  <si>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</si>
  <si>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</si>
  <si>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</si>
  <si>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</si>
  <si>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</si>
  <si>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</si>
  <si>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</si>
  <si>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</si>
  <si>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</si>
  <si>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</si>
  <si>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</si>
  <si>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</si>
  <si>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</si>
  <si>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</si>
  <si>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</si>
  <si>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</si>
  <si>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</si>
  <si>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</si>
  <si>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</si>
  <si>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</si>
  <si>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</si>
  <si>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</si>
  <si>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</si>
  <si>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</si>
  <si>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</si>
  <si>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</si>
  <si>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</si>
  <si>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</si>
  <si>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</si>
  <si>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</si>
  <si>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</si>
  <si>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</si>
  <si>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</si>
  <si>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</si>
  <si>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</si>
  <si>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</si>
  <si>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</si>
  <si>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</si>
  <si>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</si>
  <si>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</si>
  <si>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</si>
  <si>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</si>
  <si>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</si>
  <si>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</si>
  <si>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</si>
  <si>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</si>
  <si>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</si>
  <si>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</si>
  <si>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</si>
  <si>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</si>
  <si>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</si>
  <si>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</si>
  <si>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</si>
  <si>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</si>
  <si>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</si>
  <si>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</si>
  <si>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</si>
  <si>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</si>
  <si>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</si>
  <si>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</si>
  <si>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</si>
  <si>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</si>
  <si>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</si>
  <si>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</si>
  <si>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</si>
  <si>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</si>
  <si>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</si>
  <si>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</si>
  <si>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</si>
  <si>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</si>
  <si>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</si>
  <si>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</si>
  <si>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</si>
  <si>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</si>
  <si>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</si>
  <si>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</si>
  <si>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</si>
  <si>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</si>
  <si>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</si>
  <si>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</si>
  <si>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</si>
  <si>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</si>
  <si>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</si>
  <si>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</si>
  <si>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</si>
  <si>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</si>
  <si>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</si>
  <si>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</si>
  <si>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</si>
  <si>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</si>
  <si>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</si>
  <si>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</si>
  <si>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</si>
  <si>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</si>
  <si>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</si>
  <si>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</si>
  <si>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</si>
  <si>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</si>
  <si>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</si>
  <si>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</si>
  <si>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</si>
  <si>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</si>
  <si>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</si>
  <si>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</si>
  <si>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</si>
  <si>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</si>
  <si>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</si>
  <si>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</si>
  <si>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</si>
  <si>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</si>
  <si>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</si>
  <si>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</si>
  <si>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</si>
  <si>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</si>
  <si>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</si>
  <si>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</si>
  <si>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</si>
  <si>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</si>
  <si>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</si>
  <si>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</si>
  <si>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</si>
  <si>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</si>
  <si>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</si>
  <si>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</si>
  <si>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</si>
  <si>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</si>
  <si>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</si>
  <si>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</si>
  <si>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</si>
  <si>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</si>
  <si>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</si>
  <si>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</si>
  <si>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</si>
  <si>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</si>
  <si>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</si>
  <si>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</si>
  <si>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</si>
  <si>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</si>
  <si>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</si>
  <si>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</si>
  <si>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</si>
  <si>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</si>
  <si>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</si>
  <si>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</si>
  <si>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</si>
  <si>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</si>
  <si>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</si>
  <si>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</si>
  <si>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</si>
  <si>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</si>
  <si>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</si>
  <si>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</si>
  <si>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</si>
  <si>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</si>
  <si>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</si>
  <si>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</si>
  <si>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</si>
  <si>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</si>
  <si>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</si>
  <si>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</si>
  <si>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</si>
  <si>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</si>
  <si>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</si>
  <si>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</si>
  <si>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</si>
  <si>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</si>
  <si>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</si>
  <si>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</si>
  <si>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</si>
  <si>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</si>
  <si>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</si>
  <si>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</si>
  <si>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</si>
  <si>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</si>
  <si>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</si>
  <si>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</si>
  <si>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</si>
  <si>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</si>
  <si>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</si>
  <si>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</si>
  <si>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</si>
  <si>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</si>
  <si>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</si>
  <si>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</si>
  <si>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</si>
  <si>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</si>
  <si>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</si>
  <si>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</si>
  <si>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</si>
  <si>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</si>
  <si>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</si>
  <si>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</si>
  <si>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</si>
  <si>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</si>
  <si>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</si>
  <si>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</si>
  <si>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</si>
  <si>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</si>
  <si>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</si>
  <si>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</si>
  <si>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</si>
  <si>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</si>
  <si>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</si>
  <si>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</si>
  <si>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</si>
  <si>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</si>
  <si>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</si>
  <si>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</si>
  <si>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</si>
  <si>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</si>
  <si>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</si>
  <si>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</si>
  <si>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</si>
  <si>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</si>
  <si>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</si>
  <si>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</si>
  <si>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</si>
  <si>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</si>
  <si>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</si>
  <si>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</si>
  <si>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</si>
  <si>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</si>
  <si>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</si>
  <si>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</si>
  <si>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</si>
  <si>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</si>
  <si>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</si>
  <si>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</si>
  <si>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</si>
  <si>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</si>
  <si>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</si>
  <si>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</si>
  <si>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</si>
  <si>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</si>
  <si>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</si>
  <si>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</si>
  <si>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</si>
  <si>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</si>
  <si>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</si>
  <si>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</si>
  <si>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</si>
  <si>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</si>
  <si>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</si>
  <si>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</si>
  <si>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</si>
  <si>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</si>
  <si>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</si>
  <si>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</si>
  <si>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</si>
  <si>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</si>
  <si>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</si>
  <si>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</si>
  <si>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</si>
  <si>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</si>
  <si>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</si>
  <si>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</si>
  <si>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</si>
  <si>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</si>
  <si>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</si>
  <si>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</si>
  <si>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</si>
  <si>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</si>
  <si>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</si>
  <si>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</si>
  <si>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</si>
  <si>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</si>
  <si>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</si>
  <si>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</si>
  <si>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</si>
  <si>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</si>
  <si>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</si>
  <si>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</si>
  <si>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</si>
  <si>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</si>
  <si>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</si>
  <si>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</si>
  <si>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</si>
  <si>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</si>
  <si>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</si>
  <si>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</si>
  <si>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</si>
  <si>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</si>
  <si>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</si>
  <si>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</si>
  <si>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</si>
  <si>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</si>
  <si>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</si>
  <si>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</si>
  <si>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</si>
  <si>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</si>
  <si>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</si>
  <si>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</si>
  <si>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</si>
  <si>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</si>
  <si>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</si>
  <si>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</si>
  <si>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</si>
  <si>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</si>
  <si>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</si>
  <si>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</si>
  <si>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</si>
  <si>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</si>
  <si>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</si>
  <si>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</si>
  <si>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</si>
  <si>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</si>
  <si>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</si>
  <si>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</si>
  <si>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</si>
  <si>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</si>
  <si>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</si>
  <si>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</si>
  <si>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</si>
  <si>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</si>
  <si>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</si>
  <si>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</si>
  <si>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</si>
  <si>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</si>
  <si>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</si>
  <si>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</si>
  <si>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</si>
  <si>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</si>
  <si>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</si>
  <si>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</si>
  <si>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</si>
  <si>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</si>
  <si>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</si>
  <si>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</si>
  <si>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</si>
  <si>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</si>
  <si>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</si>
  <si>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</si>
  <si>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</si>
  <si>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</si>
  <si>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</si>
  <si>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</si>
  <si>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</si>
  <si>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</si>
  <si>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</si>
  <si>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</si>
  <si>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</si>
  <si>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</si>
  <si>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</si>
  <si>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</si>
  <si>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</si>
  <si>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</si>
  <si>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</si>
  <si>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</si>
  <si>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</si>
  <si>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</si>
  <si>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</si>
  <si>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</si>
  <si>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</si>
  <si>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</si>
  <si>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</si>
  <si>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</si>
  <si>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</si>
  <si>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</si>
  <si>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</si>
  <si>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</si>
  <si>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</si>
  <si>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</si>
  <si>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</si>
  <si>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</si>
  <si>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</si>
  <si>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</si>
  <si>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</si>
  <si>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</si>
  <si>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</si>
  <si>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</si>
  <si>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</si>
  <si>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</si>
  <si>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</si>
  <si>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</si>
  <si>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</si>
  <si>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</si>
  <si>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</si>
  <si>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</si>
  <si>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</si>
  <si>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</si>
  <si>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</si>
  <si>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</si>
  <si>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</si>
  <si>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</si>
  <si>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</si>
  <si>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</si>
  <si>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</si>
  <si>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</si>
  <si>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</si>
  <si>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</si>
  <si>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</si>
  <si>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</si>
  <si>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</si>
  <si>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</si>
  <si>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</si>
  <si>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</si>
  <si>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</si>
  <si>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</si>
  <si>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</si>
  <si>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</si>
  <si>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</si>
  <si>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</si>
  <si>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</si>
  <si>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</si>
  <si>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</si>
  <si>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</si>
  <si>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</si>
  <si>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</si>
  <si>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</si>
  <si>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</si>
  <si>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</si>
  <si>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</si>
  <si>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</si>
  <si>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</si>
  <si>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</si>
  <si>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</si>
  <si>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</si>
  <si>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</si>
  <si>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</si>
  <si>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</si>
  <si>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</si>
  <si>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</si>
  <si>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</si>
  <si>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</si>
  <si>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</si>
  <si>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</si>
  <si>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</si>
  <si>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</si>
  <si>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</si>
  <si>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</si>
  <si>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</si>
  <si>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</si>
  <si>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</si>
  <si>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</si>
  <si>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</si>
  <si>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</si>
  <si>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</si>
  <si>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</si>
  <si>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</si>
  <si>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</si>
  <si>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</si>
  <si>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</si>
  <si>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</si>
  <si>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</si>
  <si>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</si>
  <si>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</si>
  <si>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</si>
  <si>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</si>
  <si>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</si>
  <si>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</si>
  <si>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</si>
  <si>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</si>
  <si>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</si>
  <si>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</si>
  <si>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</si>
  <si>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</si>
  <si>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</si>
  <si>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</si>
  <si>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</si>
  <si>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</si>
  <si>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</si>
  <si>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</si>
  <si>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</si>
  <si>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</si>
  <si>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</si>
  <si>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</si>
  <si>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</si>
  <si>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</si>
  <si>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</si>
  <si>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</si>
  <si>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</si>
  <si>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</si>
  <si>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</si>
  <si>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</si>
  <si>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</si>
  <si>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</si>
  <si>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</si>
  <si>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</si>
  <si>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</si>
  <si>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</si>
  <si>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</si>
  <si>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</si>
  <si>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</si>
  <si>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</si>
  <si>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</si>
  <si>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</si>
  <si>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</si>
  <si>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</si>
  <si>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</si>
  <si>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</si>
  <si>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</si>
  <si>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</si>
  <si>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</si>
  <si>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</si>
  <si>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</si>
  <si>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</si>
  <si>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</si>
  <si>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</si>
  <si>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</si>
  <si>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</si>
  <si>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</si>
  <si>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</si>
  <si>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</si>
  <si>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</si>
  <si>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</si>
  <si>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</si>
  <si>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</si>
  <si>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</si>
  <si>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</si>
  <si>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</si>
  <si>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</si>
  <si>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</si>
  <si>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</si>
  <si>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</si>
  <si>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</si>
  <si>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</si>
  <si>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</si>
  <si>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</si>
  <si>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</si>
  <si>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</si>
  <si>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</si>
  <si>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</si>
  <si>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</si>
  <si>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</si>
  <si>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</si>
  <si>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</si>
  <si>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</si>
  <si>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</si>
  <si>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</si>
  <si>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</si>
  <si>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</si>
  <si>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</si>
  <si>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</si>
  <si>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</si>
  <si>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</si>
  <si>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</si>
  <si>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</si>
  <si>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</si>
  <si>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</si>
  <si>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</si>
  <si>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</si>
  <si>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</si>
  <si>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</si>
  <si>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</si>
  <si>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</si>
  <si>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</si>
  <si>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</si>
  <si>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</si>
  <si>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</si>
  <si>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</si>
  <si>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</si>
  <si>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</si>
  <si>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</si>
  <si>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</si>
  <si>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</si>
  <si>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</si>
  <si>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</si>
  <si>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</si>
  <si>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</si>
  <si>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</si>
  <si>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</si>
  <si>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</si>
  <si>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</si>
  <si>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</si>
  <si>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</si>
  <si>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</si>
  <si>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</si>
  <si>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</si>
  <si>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</si>
  <si>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</si>
  <si>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</si>
  <si>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</si>
  <si>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</si>
  <si>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</si>
  <si>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</si>
  <si>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</si>
  <si>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</si>
  <si>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</si>
  <si>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</si>
  <si>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</si>
  <si>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</si>
  <si>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</si>
  <si>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</si>
  <si>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</si>
  <si>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</si>
  <si>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</si>
  <si>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</si>
  <si>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</si>
  <si>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</si>
  <si>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</si>
  <si>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</si>
  <si>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</si>
  <si>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</si>
  <si>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</si>
  <si>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</si>
  <si>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</si>
  <si>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</si>
  <si>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</si>
  <si>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</si>
  <si>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</si>
  <si>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</si>
  <si>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</si>
  <si>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</si>
  <si>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</si>
  <si>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</si>
  <si>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</si>
  <si>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</si>
  <si>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</si>
  <si>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</si>
  <si>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</si>
  <si>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</si>
  <si>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</si>
  <si>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</si>
  <si>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</si>
  <si>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</si>
  <si>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</si>
  <si>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</si>
  <si>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</si>
  <si>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</si>
  <si>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</si>
  <si>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</si>
  <si>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</si>
  <si>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</si>
  <si>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</si>
  <si>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</si>
  <si>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</si>
  <si>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</si>
  <si>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</si>
  <si>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</si>
  <si>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</si>
  <si>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</si>
  <si>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</si>
  <si>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</si>
  <si>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</si>
  <si>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</si>
  <si>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</si>
  <si>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</si>
  <si>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</si>
  <si>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</si>
  <si>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</si>
  <si>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</si>
  <si>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</si>
  <si>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</si>
  <si>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</si>
  <si>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</si>
  <si>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</si>
  <si>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</si>
  <si>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</si>
  <si>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</si>
  <si>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</si>
  <si>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</si>
  <si>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</si>
  <si>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</si>
  <si>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</si>
  <si>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</si>
  <si>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</si>
  <si>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</si>
  <si>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</si>
  <si>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</si>
  <si>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</si>
  <si>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</si>
  <si>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</si>
  <si>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</si>
  <si>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</si>
  <si>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</si>
  <si>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</si>
  <si>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</si>
  <si>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</si>
  <si>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</si>
  <si>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</si>
  <si>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</si>
  <si>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</si>
  <si>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</si>
  <si>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</si>
  <si>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</si>
  <si>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</si>
  <si>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</si>
  <si>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</si>
  <si>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</si>
  <si>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</si>
  <si>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</si>
  <si>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</si>
  <si>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</si>
  <si>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</si>
  <si>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</si>
  <si>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</si>
  <si>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</si>
  <si>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</si>
  <si>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</si>
  <si>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</si>
  <si>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</si>
  <si>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</si>
  <si>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</si>
  <si>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</si>
  <si>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</si>
  <si>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</si>
  <si>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</si>
  <si>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</si>
  <si>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</si>
  <si>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</si>
  <si>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</si>
  <si>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</si>
  <si>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</si>
  <si>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</si>
  <si>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</si>
  <si>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</si>
  <si>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</si>
  <si>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</si>
  <si>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</si>
  <si>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</si>
  <si>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</si>
  <si>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</si>
  <si>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</si>
  <si>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</si>
  <si>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</si>
  <si>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</si>
  <si>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</si>
  <si>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</si>
  <si>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</si>
  <si>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</si>
  <si>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</si>
  <si>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</si>
  <si>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</si>
  <si>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</si>
  <si>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</si>
  <si>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</si>
  <si>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</si>
  <si>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</si>
  <si>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</si>
  <si>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</si>
  <si>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</si>
  <si>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</si>
  <si>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</si>
  <si>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</si>
  <si>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</si>
  <si>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</si>
  <si>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</si>
  <si>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</si>
  <si>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</si>
  <si>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</si>
  <si>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</si>
  <si>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</si>
  <si>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</si>
  <si>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</si>
  <si>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</si>
  <si>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</si>
  <si>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</si>
  <si>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</si>
  <si>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</si>
  <si>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</si>
  <si>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</si>
  <si>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</si>
  <si>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</si>
  <si>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</si>
  <si>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</si>
  <si>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</si>
  <si>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</si>
  <si>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</si>
  <si>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</si>
  <si>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</si>
  <si>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</si>
  <si>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</si>
  <si>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</si>
  <si>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</si>
  <si>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</si>
  <si>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</si>
  <si>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</si>
  <si>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</si>
  <si>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</si>
  <si>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</si>
  <si>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</si>
  <si>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</si>
  <si>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</si>
  <si>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</si>
  <si>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</si>
  <si>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</si>
  <si>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</si>
  <si>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</si>
  <si>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</si>
  <si>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</si>
  <si>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</si>
  <si>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</si>
  <si>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</si>
  <si>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</si>
  <si>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</si>
  <si>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</si>
  <si>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</si>
  <si>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</si>
  <si>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</si>
  <si>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</si>
  <si>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</si>
  <si>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</si>
  <si>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</si>
  <si>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</si>
  <si>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</si>
  <si>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</si>
  <si>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</si>
  <si>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</si>
  <si>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</si>
  <si>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</si>
  <si>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</si>
  <si>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</si>
  <si>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</si>
  <si>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</si>
  <si>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</si>
  <si>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</si>
  <si>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</si>
  <si>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</si>
  <si>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</si>
  <si>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</si>
  <si>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</si>
  <si>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</si>
  <si>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</si>
  <si>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</si>
  <si>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</si>
  <si>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</si>
  <si>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</si>
  <si>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</si>
  <si>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</si>
  <si>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</si>
  <si>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</si>
  <si>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</si>
  <si>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</si>
  <si>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</si>
  <si>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</si>
  <si>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</si>
  <si>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</si>
  <si>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</si>
  <si>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</si>
  <si>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</si>
  <si>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</si>
  <si>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</si>
  <si>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</si>
  <si>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</si>
  <si>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</si>
  <si>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</si>
  <si>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</si>
  <si>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</si>
  <si>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</si>
  <si>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</si>
  <si>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</si>
  <si>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</si>
  <si>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</si>
  <si>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</si>
  <si>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</si>
  <si>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</si>
  <si>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</si>
  <si>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</si>
  <si>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</si>
  <si>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</si>
  <si>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</si>
  <si>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</si>
  <si>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</si>
  <si>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</si>
  <si>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</si>
  <si>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</si>
  <si>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</si>
  <si>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</si>
  <si>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</si>
  <si>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</si>
  <si>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</si>
  <si>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</si>
  <si>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</si>
  <si>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</si>
  <si>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</si>
  <si>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</si>
  <si>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</si>
  <si>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</si>
  <si>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</si>
  <si>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</si>
  <si>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</si>
  <si>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</si>
  <si>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</si>
  <si>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</si>
  <si>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</si>
  <si>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</si>
  <si>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</si>
  <si>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</si>
  <si>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</si>
  <si>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</si>
  <si>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</si>
  <si>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</si>
  <si>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</si>
  <si>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</si>
  <si>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</si>
  <si>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</si>
  <si>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</si>
  <si>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</si>
  <si>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</si>
  <si>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</si>
  <si>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</si>
  <si>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</si>
  <si>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</si>
  <si>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</si>
  <si>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</si>
  <si>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</si>
  <si>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</si>
  <si>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</si>
  <si>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</si>
  <si>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</si>
  <si>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</si>
  <si>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</si>
  <si>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</si>
  <si>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</si>
  <si>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</si>
  <si>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</si>
  <si>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</si>
  <si>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</si>
  <si>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</si>
  <si>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</si>
  <si>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</si>
  <si>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</si>
  <si>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</si>
  <si>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</si>
  <si>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</si>
  <si>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</si>
  <si>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</si>
  <si>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</si>
  <si>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</si>
  <si>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</si>
  <si>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</si>
  <si>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</si>
  <si>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</si>
  <si>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</si>
  <si>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</si>
  <si>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</si>
  <si>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</si>
  <si>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</si>
  <si>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</si>
  <si>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</si>
  <si>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</si>
  <si>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</si>
  <si>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</si>
  <si>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</si>
  <si>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</si>
  <si>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</si>
  <si>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</si>
  <si>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</si>
  <si>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</si>
  <si>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</si>
  <si>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</si>
  <si>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</si>
  <si>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</si>
  <si>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</si>
  <si>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</si>
  <si>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</si>
  <si>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</si>
  <si>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</si>
  <si>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</si>
  <si>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</si>
  <si>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</si>
  <si>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</si>
  <si>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</si>
  <si>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</si>
  <si>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</si>
  <si>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</si>
  <si>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</si>
  <si>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</si>
  <si>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</si>
  <si>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</si>
  <si>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</si>
  <si>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</si>
  <si>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</si>
  <si>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</si>
  <si>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</si>
  <si>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</si>
  <si>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</si>
  <si>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</si>
  <si>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</si>
  <si>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</si>
  <si>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</si>
  <si>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</si>
  <si>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</si>
  <si>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</si>
  <si>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</si>
  <si>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</si>
  <si>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</si>
  <si>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</si>
  <si>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</si>
  <si>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</si>
  <si>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</si>
  <si>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</si>
  <si>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</si>
  <si>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</si>
  <si>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</si>
  <si>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</si>
  <si>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</si>
  <si>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</si>
  <si>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</si>
  <si>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</si>
  <si>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</si>
  <si>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</si>
  <si>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</si>
  <si>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</si>
  <si>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</si>
  <si>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</si>
  <si>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</si>
  <si>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</si>
  <si>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</si>
  <si>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</si>
  <si>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</si>
  <si>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</si>
  <si>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</si>
  <si>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</si>
  <si>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</si>
  <si>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</si>
  <si>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</si>
  <si>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</si>
  <si>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</si>
  <si>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</si>
  <si>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</si>
  <si>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</si>
  <si>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</si>
  <si>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</si>
  <si>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</si>
  <si>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</si>
  <si>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</si>
  <si>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</si>
  <si>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</si>
  <si>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</si>
  <si>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</si>
  <si>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</si>
  <si>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</si>
  <si>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</si>
  <si>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</si>
  <si>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</si>
  <si>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</si>
  <si>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</si>
  <si>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</si>
  <si>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</si>
  <si>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</si>
  <si>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</si>
  <si>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</si>
  <si>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</si>
  <si>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</si>
  <si>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</si>
  <si>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</si>
  <si>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</si>
  <si>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</si>
  <si>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</si>
  <si>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</si>
  <si>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</si>
  <si>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</si>
  <si>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</si>
  <si>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</si>
  <si>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</si>
  <si>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</si>
  <si>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</si>
  <si>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</si>
  <si>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</si>
  <si>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</si>
  <si>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</si>
  <si>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</si>
  <si>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</si>
  <si>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</si>
  <si>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</si>
  <si>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</si>
  <si>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</si>
  <si>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</si>
  <si>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</si>
  <si>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</si>
  <si>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</si>
  <si>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</si>
  <si>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</si>
  <si>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</si>
  <si>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</si>
  <si>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</si>
  <si>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</si>
  <si>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</si>
  <si>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</si>
  <si>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</si>
  <si>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</si>
  <si>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</si>
  <si>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</si>
  <si>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</si>
  <si>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</si>
  <si>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</si>
  <si>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</si>
  <si>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</si>
  <si>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</si>
  <si>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</si>
  <si>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</si>
  <si>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</si>
  <si>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</si>
  <si>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</si>
  <si>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</si>
  <si>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</si>
  <si>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</si>
  <si>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</si>
  <si>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</si>
  <si>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</si>
  <si>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</si>
  <si>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</si>
  <si>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</si>
  <si>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</si>
  <si>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</si>
  <si>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</si>
  <si>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</si>
  <si>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</si>
  <si>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</si>
  <si>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</si>
  <si>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</si>
  <si>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</si>
  <si>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</si>
  <si>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</si>
  <si>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</si>
  <si>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</si>
  <si>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</si>
  <si>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</si>
  <si>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</si>
  <si>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</si>
  <si>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</si>
  <si>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</si>
  <si>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</si>
  <si>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</si>
  <si>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</si>
  <si>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</si>
  <si>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</si>
  <si>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</si>
  <si>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</si>
  <si>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</si>
  <si>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</si>
  <si>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</si>
  <si>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</si>
  <si>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</si>
  <si>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</si>
  <si>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</si>
  <si>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</si>
  <si>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</si>
  <si>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</si>
  <si>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</si>
  <si>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</si>
  <si>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</si>
  <si>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</si>
  <si>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</si>
  <si>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</si>
  <si>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</si>
  <si>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</si>
  <si>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</si>
  <si>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</si>
  <si>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</si>
  <si>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</si>
  <si>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</si>
  <si>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</si>
  <si>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</si>
  <si>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</si>
  <si>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</si>
  <si>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</si>
  <si>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</si>
  <si>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</si>
  <si>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</si>
  <si>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</si>
  <si>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</si>
  <si>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</si>
  <si>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</si>
  <si>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</si>
  <si>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</si>
  <si>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</si>
  <si>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</si>
  <si>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</si>
  <si>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</si>
  <si>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</si>
  <si>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</si>
  <si>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</si>
  <si>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</si>
  <si>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</si>
  <si>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</si>
  <si>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</si>
  <si>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</si>
  <si>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</si>
  <si>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</si>
  <si>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</si>
  <si>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</si>
  <si>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</si>
  <si>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</si>
  <si>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</si>
  <si>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</si>
  <si>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</si>
  <si>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</si>
  <si>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</si>
  <si>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</si>
  <si>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</si>
  <si>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</si>
  <si>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</si>
  <si>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</si>
  <si>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</si>
  <si>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</si>
  <si>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</si>
  <si>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</si>
  <si>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</si>
  <si>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</si>
  <si>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</si>
  <si>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</si>
  <si>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</si>
  <si>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</si>
  <si>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</si>
  <si>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</si>
  <si>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</si>
  <si>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</si>
  <si>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</si>
  <si>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</si>
  <si>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</si>
  <si>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</si>
  <si>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</si>
  <si>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</si>
  <si>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</si>
  <si>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</si>
  <si>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</si>
  <si>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</si>
  <si>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</si>
  <si>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</si>
  <si>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</si>
  <si>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</si>
  <si>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</si>
  <si>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</si>
  <si>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</si>
  <si>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</si>
  <si>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</si>
  <si>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</si>
  <si>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</si>
  <si>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</si>
  <si>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</si>
  <si>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</si>
  <si>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</si>
  <si>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</si>
  <si>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</si>
  <si>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</si>
  <si>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</si>
  <si>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</si>
  <si>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</si>
  <si>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</si>
  <si>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</si>
  <si>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</si>
  <si>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</si>
  <si>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</si>
  <si>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</si>
  <si>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</si>
  <si>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</si>
  <si>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</si>
  <si>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</si>
  <si>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</si>
  <si>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</si>
  <si>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</si>
  <si>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</si>
  <si>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</si>
  <si>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</si>
  <si>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</si>
  <si>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</si>
  <si>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</si>
  <si>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</si>
  <si>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</si>
  <si>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</si>
  <si>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</si>
  <si>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</si>
  <si>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</si>
  <si>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</si>
  <si>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</si>
  <si>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</si>
  <si>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</si>
  <si>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</si>
  <si>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</si>
  <si>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</si>
  <si>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</si>
  <si>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</si>
  <si>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</si>
  <si>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</si>
  <si>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</si>
  <si>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</si>
  <si>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</si>
  <si>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</si>
  <si>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</si>
  <si>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</si>
  <si>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</si>
  <si>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</si>
  <si>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</si>
  <si>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</si>
  <si>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</si>
  <si>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</si>
  <si>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</si>
  <si>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</si>
  <si>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</si>
  <si>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</si>
  <si>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</si>
  <si>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</si>
  <si>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</si>
  <si>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</si>
  <si>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</si>
  <si>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</si>
  <si>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</si>
  <si>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</si>
  <si>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</si>
  <si>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</si>
  <si>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</si>
  <si>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</si>
  <si>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</si>
  <si>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</si>
  <si>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</si>
  <si>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</si>
  <si>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</si>
  <si>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</si>
  <si>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</si>
  <si>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</si>
  <si>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</si>
  <si>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</si>
  <si>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</si>
  <si>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</si>
  <si>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</si>
  <si>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</si>
  <si>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</si>
  <si>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</si>
  <si>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</si>
  <si>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</si>
  <si>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</si>
  <si>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</si>
  <si>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</si>
  <si>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</si>
  <si>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</si>
  <si>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</si>
  <si>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</si>
  <si>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</si>
  <si>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</si>
  <si>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</si>
  <si>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</si>
  <si>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</si>
  <si>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</si>
  <si>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</si>
  <si>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</si>
  <si>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</si>
  <si>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</si>
  <si>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</si>
  <si>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</si>
  <si>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</si>
  <si>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</si>
  <si>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</si>
  <si>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</si>
  <si>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</si>
  <si>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</si>
  <si>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</si>
  <si>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</si>
  <si>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</si>
  <si>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</si>
  <si>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</si>
  <si>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</si>
  <si>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</si>
  <si>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</si>
  <si>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</si>
  <si>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</si>
  <si>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</si>
  <si>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</si>
  <si>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</si>
  <si>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</si>
  <si>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</si>
  <si>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</si>
  <si>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</si>
  <si>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</si>
  <si>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</si>
  <si>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</si>
  <si>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</si>
  <si>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</si>
  <si>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</si>
  <si>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</si>
  <si>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</si>
  <si>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</si>
  <si>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</si>
  <si>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</si>
  <si>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</si>
  <si>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</si>
  <si>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</si>
  <si>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</si>
  <si>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</si>
  <si>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</si>
  <si>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</si>
  <si>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</si>
  <si>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</si>
  <si>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</si>
  <si>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</si>
  <si>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</si>
  <si>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</si>
  <si>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</si>
  <si>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</si>
  <si>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</si>
  <si>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</si>
  <si>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</si>
  <si>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</si>
  <si>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</si>
  <si>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</si>
  <si>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</si>
  <si>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</si>
  <si>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</si>
  <si>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</si>
  <si>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</si>
  <si>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</si>
  <si>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</si>
  <si>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</si>
  <si>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</si>
  <si>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</si>
  <si>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</si>
  <si>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</si>
  <si>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</si>
  <si>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</si>
  <si>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</si>
  <si>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</si>
  <si>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</si>
  <si>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</si>
  <si>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</si>
  <si>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</si>
  <si>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</si>
  <si>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</si>
  <si>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</si>
  <si>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</si>
  <si>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</si>
  <si>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</si>
  <si>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</si>
  <si>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</si>
  <si>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</si>
  <si>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</si>
  <si>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</si>
  <si>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</si>
  <si>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</si>
  <si>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</si>
  <si>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</si>
  <si>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</si>
  <si>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</si>
  <si>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</si>
  <si>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</si>
  <si>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</si>
  <si>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</si>
  <si>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</si>
  <si>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</si>
  <si>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</si>
  <si>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</si>
  <si>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</si>
  <si>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</si>
  <si>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</si>
  <si>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</si>
  <si>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</si>
  <si>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</si>
  <si>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</si>
  <si>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</si>
  <si>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</si>
  <si>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</si>
  <si>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</si>
  <si>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</si>
  <si>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</si>
  <si>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</si>
  <si>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</si>
  <si>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</si>
  <si>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</si>
  <si>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</si>
  <si>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</si>
  <si>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</si>
  <si>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</si>
  <si>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</si>
  <si>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</si>
  <si>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</si>
  <si>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</si>
  <si>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</si>
  <si>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</si>
  <si>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</si>
  <si>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</si>
  <si>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</si>
  <si>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</si>
  <si>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</si>
  <si>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</si>
  <si>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</si>
  <si>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</si>
  <si>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</si>
  <si>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</si>
  <si>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</si>
  <si>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</si>
  <si>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</si>
  <si>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</si>
  <si>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</si>
  <si>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</si>
  <si>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</si>
  <si>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</si>
  <si>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</si>
  <si>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</si>
  <si>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</si>
  <si>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</si>
  <si>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</si>
  <si>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</si>
  <si>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</si>
  <si>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</si>
  <si>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</si>
  <si>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</si>
  <si>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</si>
  <si>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</si>
  <si>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</si>
  <si>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</si>
  <si>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</si>
  <si>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</si>
  <si>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</si>
  <si>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</si>
  <si>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</si>
  <si>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</si>
  <si>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</si>
  <si>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</si>
  <si>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</si>
  <si>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</si>
  <si>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</si>
  <si>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</si>
  <si>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</si>
  <si>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</si>
  <si>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</si>
  <si>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</si>
  <si>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</si>
  <si>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</si>
  <si>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</si>
  <si>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</si>
  <si>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</si>
  <si>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</si>
  <si>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</si>
  <si>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</si>
  <si>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</si>
  <si>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</si>
  <si>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</si>
  <si>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</si>
  <si>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</si>
  <si>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</si>
  <si>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</si>
  <si>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</si>
  <si>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</si>
  <si>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</si>
  <si>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</si>
  <si>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</si>
  <si>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</si>
  <si>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</si>
  <si>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</si>
  <si>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</si>
  <si>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</si>
  <si>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</si>
  <si>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</si>
  <si>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</si>
  <si>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</si>
  <si>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</si>
  <si>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</si>
  <si>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</si>
  <si>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</si>
  <si>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</si>
  <si>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</si>
  <si>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</si>
  <si>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</si>
  <si>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</si>
  <si>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</si>
  <si>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</si>
  <si>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</si>
  <si>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</si>
  <si>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</si>
  <si>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</si>
  <si>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</si>
  <si>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</si>
  <si>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</si>
  <si>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</si>
  <si>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</si>
  <si>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</si>
  <si>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</si>
  <si>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</si>
  <si>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</si>
  <si>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</si>
  <si>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</si>
  <si>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</si>
  <si>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</si>
  <si>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</si>
  <si>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</si>
  <si>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</si>
  <si>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</si>
  <si>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</si>
  <si>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</si>
  <si>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</si>
  <si>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</si>
  <si>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</si>
  <si>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</si>
  <si>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</si>
  <si>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</si>
  <si>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</si>
  <si>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</si>
  <si>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</si>
  <si>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</si>
  <si>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</si>
  <si>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</si>
  <si>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</si>
  <si>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</si>
  <si>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</si>
  <si>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</si>
  <si>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</si>
  <si>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</si>
  <si>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</si>
  <si>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</si>
  <si>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</si>
  <si>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</si>
  <si>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</si>
  <si>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</si>
  <si>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</si>
  <si>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</si>
  <si>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</si>
  <si>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</si>
  <si>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</si>
  <si>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</si>
  <si>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</si>
  <si>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</si>
  <si>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</si>
  <si>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</si>
  <si>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</si>
  <si>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</si>
  <si>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</si>
  <si>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</si>
  <si>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</si>
  <si>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</si>
  <si>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</si>
  <si>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</si>
  <si>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</si>
  <si>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</si>
  <si>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</si>
  <si>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</si>
  <si>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</si>
  <si>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</si>
  <si>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</si>
  <si>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</si>
  <si>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</si>
  <si>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</si>
  <si>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</si>
  <si>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</si>
  <si>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</si>
  <si>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</si>
  <si>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</si>
  <si>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</si>
  <si>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</si>
  <si>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</si>
  <si>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</si>
  <si>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</si>
  <si>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</si>
  <si>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</si>
  <si>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</si>
  <si>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</si>
  <si>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</si>
  <si>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</si>
  <si>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</si>
  <si>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</si>
  <si>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</si>
  <si>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</si>
  <si>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</si>
  <si>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</si>
  <si>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</si>
  <si>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</si>
  <si>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</si>
  <si>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</si>
  <si>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</si>
  <si>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</si>
  <si>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</si>
  <si>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</si>
  <si>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</si>
  <si>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</si>
  <si>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</si>
  <si>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</si>
  <si>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</si>
  <si>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</si>
  <si>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</si>
  <si>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</si>
  <si>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</si>
  <si>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</si>
  <si>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</si>
  <si>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</si>
  <si>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</si>
  <si>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</si>
  <si>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</si>
  <si>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</si>
  <si>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</si>
  <si>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</si>
  <si>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</si>
  <si>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</si>
  <si>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</si>
  <si>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</si>
  <si>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</si>
  <si>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</si>
  <si>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</si>
  <si>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</si>
  <si>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</si>
  <si>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</si>
  <si>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</si>
  <si>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</si>
  <si>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</si>
  <si>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</si>
  <si>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</si>
  <si>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</si>
  <si>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</si>
  <si>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</si>
  <si>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</si>
  <si>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</si>
  <si>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</si>
  <si>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</si>
  <si>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</si>
  <si>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</si>
  <si>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</si>
  <si>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</si>
  <si>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</si>
  <si>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</si>
  <si>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</si>
  <si>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</si>
  <si>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</si>
  <si>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</si>
  <si>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</si>
  <si>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</si>
  <si>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</si>
  <si>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</si>
  <si>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</si>
  <si>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</si>
  <si>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</si>
  <si>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</si>
  <si>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</si>
  <si>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</si>
  <si>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</si>
  <si>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</si>
  <si>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</si>
  <si>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</si>
  <si>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</si>
  <si>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</si>
  <si>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</si>
  <si>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</si>
  <si>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</si>
  <si>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</si>
  <si>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</si>
  <si>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</si>
  <si>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</si>
  <si>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</si>
  <si>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</si>
  <si>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</si>
  <si>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</si>
  <si>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</si>
  <si>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</si>
  <si>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</si>
  <si>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</si>
  <si>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</si>
  <si>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</si>
  <si>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</si>
  <si>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</si>
  <si>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</si>
  <si>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</si>
  <si>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</si>
  <si>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</si>
  <si>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</si>
  <si>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</si>
  <si>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</si>
  <si>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</si>
  <si>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</si>
  <si>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</si>
  <si>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</si>
  <si>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</si>
  <si>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</si>
  <si>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</si>
  <si>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</si>
  <si>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</si>
  <si>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</si>
  <si>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</si>
  <si>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</si>
  <si>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</si>
  <si>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</si>
  <si>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</si>
  <si>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</si>
  <si>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</si>
  <si>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</si>
  <si>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</si>
  <si>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</si>
  <si>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</si>
  <si>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</si>
  <si>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</si>
  <si>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</si>
  <si>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</si>
  <si>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</si>
  <si>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</si>
  <si>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</si>
  <si>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</si>
  <si>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</si>
  <si>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</si>
  <si>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</si>
  <si>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</si>
  <si>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</si>
  <si>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</si>
  <si>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</si>
  <si>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</si>
  <si>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</si>
  <si>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</si>
  <si>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</si>
  <si>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</si>
  <si>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</si>
  <si>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</si>
  <si>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</si>
  <si>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</si>
  <si>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</si>
  <si>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</si>
  <si>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</si>
  <si>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</si>
  <si>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</si>
  <si>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</si>
  <si>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</si>
  <si>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</si>
  <si>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</si>
  <si>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</si>
  <si>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</si>
  <si>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</si>
  <si>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</si>
  <si>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</si>
  <si>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</si>
  <si>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</si>
  <si>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</si>
  <si>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</si>
  <si>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</si>
  <si>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</si>
  <si>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</si>
  <si>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</si>
  <si>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</si>
  <si>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</si>
  <si>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</si>
  <si>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</si>
  <si>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</si>
  <si>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</si>
  <si>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</si>
  <si>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</si>
  <si>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</si>
  <si>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</si>
  <si>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</si>
  <si>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</si>
  <si>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</si>
  <si>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</si>
  <si>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</si>
  <si>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</si>
  <si>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</si>
  <si>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</si>
  <si>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</si>
  <si>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</si>
  <si>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</si>
  <si>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</si>
  <si>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</si>
  <si>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</si>
  <si>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</si>
  <si>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</si>
  <si>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</si>
  <si>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</si>
  <si>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</si>
  <si>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</si>
  <si>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</si>
  <si>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</si>
  <si>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</si>
  <si>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</si>
  <si>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</si>
  <si>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</si>
  <si>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</si>
  <si>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</si>
  <si>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</si>
  <si>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</si>
  <si>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</si>
  <si>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</si>
  <si>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</si>
  <si>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</si>
  <si>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</si>
  <si>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</si>
  <si>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</si>
  <si>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</si>
  <si>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</si>
  <si>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</si>
  <si>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</si>
  <si>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</si>
  <si>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</si>
  <si>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</si>
  <si>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</si>
  <si>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</si>
  <si>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</si>
  <si>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</si>
  <si>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</si>
  <si>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</si>
  <si>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</si>
  <si>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</si>
  <si>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</si>
  <si>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</si>
  <si>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</si>
  <si>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</si>
  <si>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</si>
  <si>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</si>
  <si>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</si>
  <si>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</si>
  <si>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</si>
  <si>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</si>
  <si>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</si>
  <si>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</si>
  <si>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</si>
  <si>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</si>
  <si>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</si>
  <si>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</si>
  <si>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</si>
  <si>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</si>
  <si>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</si>
  <si>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</si>
  <si>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</si>
  <si>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</si>
  <si>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</si>
  <si>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</si>
  <si>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</si>
  <si>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</si>
  <si>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</si>
  <si>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</si>
  <si>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</si>
  <si>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</si>
  <si>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</si>
  <si>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</si>
  <si>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</si>
  <si>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</si>
  <si>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</si>
  <si>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</si>
  <si>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</si>
  <si>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</si>
  <si>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</si>
  <si>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</si>
  <si>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</si>
  <si>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</si>
  <si>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</si>
  <si>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</si>
  <si>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</si>
  <si>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</si>
  <si>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</si>
  <si>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</si>
  <si>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</si>
  <si>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</si>
  <si>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</si>
  <si>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</si>
  <si>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</si>
  <si>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</si>
  <si>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</si>
  <si>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</si>
  <si>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</si>
  <si>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</si>
  <si>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</si>
  <si>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</si>
  <si>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</si>
  <si>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</si>
  <si>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</si>
  <si>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</si>
  <si>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</si>
  <si>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</si>
  <si>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</si>
  <si>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</si>
  <si>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</si>
  <si>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</si>
  <si>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</si>
  <si>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</si>
  <si>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</si>
  <si>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</si>
  <si>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</si>
  <si>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</si>
  <si>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</si>
  <si>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</si>
  <si>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</si>
  <si>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</si>
  <si>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</si>
  <si>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</si>
  <si>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</si>
  <si>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</si>
  <si>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</si>
  <si>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</si>
  <si>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</si>
  <si>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</si>
  <si>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</si>
  <si>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</si>
  <si>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</si>
  <si>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</si>
  <si>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</si>
  <si>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</si>
  <si>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</si>
  <si>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</si>
  <si>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</si>
  <si>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</si>
  <si>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</si>
  <si>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</si>
  <si>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</si>
  <si>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</si>
  <si>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</si>
  <si>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</si>
  <si>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</si>
  <si>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</si>
  <si>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</si>
  <si>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</si>
  <si>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</si>
  <si>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</si>
  <si>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</si>
  <si>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</si>
  <si>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</si>
  <si>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</si>
  <si>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</si>
  <si>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</si>
  <si>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</si>
  <si>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</si>
  <si>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</si>
  <si>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</si>
  <si>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</si>
  <si>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</si>
  <si>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</si>
  <si>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</si>
  <si>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</si>
  <si>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</si>
  <si>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</si>
  <si>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</si>
  <si>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</si>
  <si>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</si>
  <si>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</si>
  <si>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</si>
  <si>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</si>
  <si>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</si>
  <si>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</si>
  <si>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</si>
  <si>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</si>
  <si>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</si>
  <si>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</si>
  <si>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</si>
  <si>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</si>
  <si>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</si>
  <si>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</si>
  <si>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</si>
  <si>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</si>
  <si>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</si>
  <si>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</si>
  <si>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</si>
  <si>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</si>
  <si>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</si>
  <si>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</si>
  <si>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</si>
  <si>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</si>
  <si>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</si>
  <si>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</si>
  <si>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</si>
  <si>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</si>
  <si>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</si>
  <si>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</si>
  <si>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</si>
  <si>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</si>
  <si>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</si>
  <si>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</si>
  <si>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</si>
  <si>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</si>
  <si>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</si>
  <si>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</si>
  <si>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</si>
  <si>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</si>
  <si>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</si>
  <si>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</si>
  <si>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</si>
  <si>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</si>
  <si>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</si>
  <si>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</si>
  <si>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</si>
  <si>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</si>
  <si>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</si>
  <si>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</si>
  <si>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</si>
  <si>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</si>
  <si>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</si>
  <si>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</si>
  <si>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</si>
  <si>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</si>
  <si>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</si>
  <si>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</si>
  <si>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</si>
  <si>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</si>
  <si>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</si>
  <si>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</si>
  <si>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</si>
  <si>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</si>
  <si>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</si>
  <si>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</si>
  <si>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</si>
  <si>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</si>
  <si>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</si>
  <si>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</si>
  <si>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</si>
  <si>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</si>
  <si>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</si>
  <si>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</si>
  <si>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</si>
  <si>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</si>
  <si>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</si>
  <si>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</si>
  <si>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</si>
  <si>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</si>
  <si>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</si>
  <si>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</si>
  <si>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</si>
  <si>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</si>
  <si>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</si>
  <si>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</si>
  <si>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</si>
  <si>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</si>
  <si>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</si>
  <si>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</si>
  <si>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</si>
  <si>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</si>
  <si>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</si>
  <si>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</si>
  <si>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</si>
  <si>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</si>
  <si>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</si>
  <si>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</si>
  <si>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</si>
  <si>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</si>
  <si>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</si>
  <si>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</si>
  <si>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</si>
  <si>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</si>
  <si>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</si>
  <si>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</si>
  <si>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</si>
  <si>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</si>
  <si>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</si>
  <si>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</si>
  <si>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</si>
  <si>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</si>
  <si>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</si>
  <si>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</si>
  <si>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</si>
  <si>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</si>
  <si>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</si>
  <si>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</si>
  <si>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</si>
  <si>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</si>
  <si>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</si>
  <si>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</si>
  <si>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</si>
  <si>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</si>
  <si>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</si>
  <si>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</si>
  <si>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</si>
  <si>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</si>
  <si>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</si>
  <si>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</si>
  <si>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</si>
  <si>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</si>
  <si>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</si>
  <si>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</si>
  <si>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</si>
  <si>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</si>
  <si>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</si>
  <si>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</si>
  <si>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</si>
  <si>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</si>
  <si>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</si>
  <si>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</si>
  <si>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</si>
  <si>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</si>
  <si>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</si>
  <si>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</si>
  <si>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</si>
  <si>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</si>
  <si>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</si>
  <si>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</si>
  <si>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</si>
  <si>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</si>
  <si>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</si>
  <si>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</si>
  <si>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</si>
  <si>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</si>
  <si>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</si>
  <si>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</si>
  <si>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</si>
  <si>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</si>
  <si>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</si>
  <si>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</si>
  <si>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</si>
  <si>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</si>
  <si>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</si>
  <si>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</si>
  <si>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</si>
  <si>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</si>
  <si>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</si>
  <si>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</si>
  <si>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</si>
  <si>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</si>
  <si>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</si>
  <si>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</si>
  <si>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</si>
  <si>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</si>
  <si>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</si>
  <si>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</si>
  <si>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</si>
  <si>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</si>
  <si>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</si>
  <si>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</si>
  <si>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</si>
  <si>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</si>
  <si>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</si>
  <si>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</si>
  <si>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</si>
  <si>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</si>
  <si>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</si>
  <si>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</si>
  <si>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</si>
  <si>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</si>
  <si>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</si>
  <si>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</si>
  <si>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</si>
  <si>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</si>
  <si>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</si>
  <si>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</si>
  <si>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</si>
  <si>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</si>
  <si>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</si>
  <si>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</si>
  <si>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</si>
  <si>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</si>
  <si>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</si>
  <si>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</si>
  <si>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</si>
  <si>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</si>
  <si>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</si>
  <si>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</si>
  <si>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</si>
  <si>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</si>
  <si>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</si>
  <si>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</si>
  <si>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</si>
  <si>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</si>
  <si>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</si>
  <si>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</si>
  <si>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</si>
  <si>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</si>
  <si>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</si>
  <si>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</si>
  <si>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</si>
  <si>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</si>
  <si>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</si>
  <si>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</si>
  <si>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</si>
  <si>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</si>
  <si>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</si>
  <si>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</si>
  <si>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</si>
  <si>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</si>
  <si>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</si>
  <si>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</si>
  <si>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</si>
  <si>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</si>
  <si>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</si>
  <si>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</si>
  <si>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</si>
  <si>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</si>
  <si>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</si>
  <si>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</si>
  <si>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</si>
  <si>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</si>
  <si>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</si>
  <si>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</si>
  <si>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</si>
  <si>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</si>
  <si>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</si>
  <si>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</si>
  <si>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</si>
  <si>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</si>
  <si>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</si>
  <si>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</si>
  <si>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</si>
  <si>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</si>
  <si>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</si>
  <si>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</si>
  <si>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</si>
  <si>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</si>
  <si>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</si>
  <si>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</si>
  <si>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</si>
  <si>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</si>
  <si>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</si>
  <si>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</si>
  <si>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</si>
  <si>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</si>
  <si>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</si>
  <si>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</si>
  <si>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</si>
  <si>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</si>
  <si>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</si>
  <si>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</si>
  <si>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</si>
  <si>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</si>
  <si>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</si>
  <si>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</si>
  <si>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</si>
  <si>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</si>
  <si>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</si>
  <si>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</si>
  <si>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</si>
  <si>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</si>
  <si>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</si>
  <si>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</si>
  <si>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</si>
  <si>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</si>
  <si>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</si>
  <si>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</si>
  <si>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</si>
  <si>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</si>
  <si>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</si>
  <si>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</si>
  <si>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</si>
  <si>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</si>
  <si>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</si>
  <si>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</si>
  <si>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</si>
  <si>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</si>
  <si>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</si>
  <si>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</si>
  <si>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</si>
  <si>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</si>
  <si>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</si>
  <si>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</si>
  <si>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</si>
  <si>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</si>
  <si>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</si>
  <si>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</si>
  <si>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</si>
  <si>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</si>
  <si>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</si>
  <si>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</si>
  <si>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</si>
  <si>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</si>
  <si>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</si>
  <si>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</si>
  <si>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</si>
  <si>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</si>
  <si>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</si>
  <si>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</si>
  <si>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</si>
  <si>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</si>
  <si>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</si>
  <si>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</si>
  <si>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</si>
  <si>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</si>
  <si>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</si>
  <si>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</si>
  <si>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</si>
  <si>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</si>
  <si>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</si>
  <si>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</si>
  <si>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</si>
  <si>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</si>
  <si>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</si>
  <si>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</si>
  <si>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</si>
  <si>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</si>
  <si>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</si>
  <si>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</si>
  <si>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</si>
  <si>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</si>
  <si>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</si>
  <si>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</si>
  <si>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</si>
  <si>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</si>
  <si>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</si>
  <si>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</si>
  <si>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</si>
  <si>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</si>
  <si>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</si>
  <si>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</si>
  <si>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</si>
  <si>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</si>
  <si>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</si>
  <si>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</si>
  <si>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</si>
  <si>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</si>
  <si>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</si>
  <si>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</si>
  <si>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</si>
  <si>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</si>
  <si>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</si>
  <si>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</si>
  <si>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</si>
  <si>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</si>
  <si>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</si>
  <si>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</si>
  <si>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</si>
  <si>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</si>
  <si>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</si>
  <si>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</si>
  <si>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</si>
  <si>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</si>
  <si>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</si>
  <si>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</si>
  <si>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</si>
  <si>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</si>
  <si>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</si>
  <si>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</si>
  <si>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</si>
  <si>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</si>
  <si>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</si>
  <si>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</si>
  <si>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</si>
  <si>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</si>
  <si>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</si>
  <si>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</si>
  <si>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</si>
  <si>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</si>
  <si>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</si>
  <si>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</si>
  <si>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</si>
  <si>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</si>
  <si>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</si>
  <si>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</si>
  <si>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</si>
  <si>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</si>
  <si>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</si>
  <si>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</si>
  <si>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</si>
  <si>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</si>
  <si>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</si>
  <si>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</si>
  <si>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</si>
  <si>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</si>
  <si>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</si>
  <si>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</si>
  <si>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</si>
  <si>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</si>
  <si>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</si>
  <si>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</si>
  <si>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</si>
  <si>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</si>
  <si>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</si>
  <si>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</si>
  <si>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</si>
  <si>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</si>
  <si>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</si>
  <si>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</si>
  <si>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</si>
  <si>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</si>
  <si>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</si>
  <si>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</si>
  <si>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</si>
  <si>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</si>
  <si>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</si>
  <si>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</si>
  <si>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</si>
  <si>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</si>
  <si>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</si>
  <si>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</si>
  <si>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</si>
  <si>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</si>
  <si>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</si>
  <si>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</si>
  <si>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</si>
  <si>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</si>
  <si>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</si>
  <si>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</si>
  <si>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</si>
  <si>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</si>
  <si>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</si>
  <si>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</si>
  <si>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</si>
  <si>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</si>
  <si>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</si>
  <si>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</si>
  <si>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</si>
  <si>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</si>
  <si>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</si>
  <si>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</si>
  <si>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</si>
  <si>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</si>
  <si>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</si>
  <si>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</si>
  <si>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</si>
  <si>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</si>
  <si>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</si>
  <si>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</si>
  <si>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</si>
  <si>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</si>
  <si>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</si>
  <si>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</si>
  <si>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</si>
  <si>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</si>
  <si>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</si>
  <si>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</si>
  <si>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</si>
  <si>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</si>
  <si>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</si>
  <si>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</si>
  <si>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</si>
  <si>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</si>
  <si>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</si>
  <si>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</si>
  <si>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</si>
  <si>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</si>
  <si>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</si>
  <si>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</si>
  <si>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</si>
  <si>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</si>
  <si>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</si>
  <si>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</si>
  <si>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</si>
  <si>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</si>
  <si>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</si>
  <si>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</si>
  <si>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</si>
  <si>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</si>
  <si>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</si>
  <si>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</si>
  <si>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</si>
  <si>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</si>
  <si>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</si>
  <si>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</si>
  <si>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</si>
  <si>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</si>
  <si>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</si>
  <si>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</si>
  <si>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</si>
  <si>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</si>
  <si>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</si>
  <si>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</si>
  <si>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</si>
  <si>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</si>
  <si>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</si>
  <si>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</si>
  <si>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</si>
  <si>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</si>
  <si>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</si>
  <si>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</si>
  <si>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</si>
  <si>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</si>
  <si>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</si>
  <si>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</si>
  <si>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</si>
  <si>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</si>
  <si>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</si>
  <si>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</si>
  <si>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</si>
  <si>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</si>
  <si>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</si>
  <si>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</si>
  <si>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</si>
  <si>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</si>
  <si>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</si>
  <si>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</si>
  <si>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</si>
  <si>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</si>
  <si>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</si>
  <si>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</si>
  <si>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</si>
  <si>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</si>
  <si>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</si>
  <si>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</si>
  <si>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</si>
  <si>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</si>
  <si>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</si>
  <si>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</si>
  <si>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</si>
  <si>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</si>
  <si>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</si>
  <si>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</si>
  <si>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</si>
  <si>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</si>
  <si>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</si>
  <si>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</si>
  <si>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</si>
  <si>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</si>
  <si>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</si>
  <si>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</si>
  <si>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</si>
  <si>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</si>
  <si>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</si>
  <si>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</si>
  <si>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</si>
  <si>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</si>
  <si>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</si>
  <si>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</si>
  <si>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</si>
  <si>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</si>
  <si>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</si>
  <si>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</si>
  <si>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</si>
  <si>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</si>
  <si>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</si>
  <si>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</si>
  <si>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</si>
  <si>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</si>
  <si>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</si>
  <si>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</si>
  <si>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</si>
  <si>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</si>
  <si>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</si>
  <si>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</si>
  <si>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</si>
  <si>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</si>
  <si>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</si>
  <si>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</si>
  <si>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</si>
  <si>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</si>
  <si>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</si>
  <si>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</si>
  <si>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</si>
  <si>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</si>
  <si>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</si>
  <si>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</si>
  <si>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</si>
  <si>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</si>
  <si>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</si>
  <si>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</si>
  <si>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</si>
  <si>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</si>
  <si>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</si>
  <si>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</si>
  <si>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</si>
  <si>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</si>
  <si>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</si>
  <si>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</si>
  <si>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</si>
  <si>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</si>
  <si>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</si>
  <si>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</si>
  <si>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</si>
  <si>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</si>
  <si>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</si>
  <si>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</si>
  <si>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</si>
  <si>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</si>
  <si>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</si>
  <si>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</si>
  <si>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</si>
  <si>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</si>
  <si>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</si>
  <si>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</si>
  <si>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</si>
  <si>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</si>
  <si>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</si>
  <si>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</si>
  <si>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</si>
  <si>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</si>
  <si>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</si>
  <si>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</si>
  <si>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</si>
  <si>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</si>
  <si>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</si>
  <si>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</si>
  <si>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</si>
  <si>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</si>
  <si>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</si>
  <si>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</si>
  <si>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</si>
  <si>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</si>
  <si>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</si>
  <si>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</si>
  <si>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</si>
  <si>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</si>
  <si>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</si>
  <si>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</si>
  <si>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</si>
  <si>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</si>
  <si>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</si>
  <si>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</si>
  <si>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</si>
  <si>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</si>
  <si>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</si>
  <si>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</si>
  <si>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</si>
  <si>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</si>
  <si>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</si>
  <si>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</si>
  <si>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</si>
  <si>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</si>
  <si>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</si>
  <si>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</si>
  <si>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</si>
  <si>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</si>
  <si>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</si>
  <si>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</si>
  <si>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</si>
  <si>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</si>
  <si>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</si>
  <si>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</si>
  <si>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</si>
  <si>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</si>
  <si>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</si>
  <si>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</si>
  <si>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</si>
  <si>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</si>
  <si>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</si>
  <si>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</si>
  <si>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</si>
  <si>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</si>
  <si>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</si>
  <si>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</si>
  <si>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</si>
  <si>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</si>
  <si>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</si>
  <si>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</si>
  <si>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</si>
  <si>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</si>
  <si>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</si>
  <si>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</si>
  <si>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</si>
  <si>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</si>
  <si>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</si>
  <si>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</si>
  <si>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</si>
  <si>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</si>
  <si>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</si>
  <si>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</si>
  <si>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</si>
  <si>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</si>
  <si>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</si>
  <si>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</si>
  <si>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</si>
  <si>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</si>
  <si>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</si>
  <si>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</si>
  <si>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</si>
  <si>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</si>
  <si>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</si>
  <si>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</si>
  <si>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</si>
  <si>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</si>
  <si>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</si>
  <si>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</si>
  <si>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</si>
  <si>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</si>
  <si>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</si>
  <si>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</si>
  <si>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</si>
  <si>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</si>
  <si>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</si>
  <si>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</si>
  <si>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</si>
  <si>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</si>
  <si>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</si>
  <si>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</si>
  <si>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</si>
  <si>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</si>
  <si>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</si>
  <si>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</si>
  <si>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</si>
  <si>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</si>
  <si>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</si>
  <si>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</si>
  <si>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</si>
  <si>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</si>
  <si>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</si>
  <si>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</si>
  <si>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</si>
  <si>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</si>
  <si>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</si>
  <si>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</si>
  <si>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</si>
  <si>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</si>
  <si>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</si>
  <si>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</si>
  <si>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</si>
  <si>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</si>
  <si>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</si>
  <si>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</si>
  <si>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</si>
  <si>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</si>
  <si>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</si>
  <si>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</si>
  <si>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</si>
  <si>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</si>
  <si>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</si>
  <si>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</si>
  <si>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</si>
  <si>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</si>
  <si>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</si>
  <si>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</si>
  <si>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</si>
  <si>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</si>
  <si>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</si>
  <si>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</si>
  <si>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</si>
  <si>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</si>
  <si>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</si>
  <si>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</si>
  <si>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</si>
  <si>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</si>
  <si>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</si>
  <si>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</si>
  <si>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</si>
  <si>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</si>
  <si>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</si>
  <si>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</si>
  <si>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</si>
  <si>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</si>
  <si>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</si>
  <si>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</si>
  <si>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</si>
  <si>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</si>
  <si>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</si>
  <si>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</si>
  <si>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</si>
  <si>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</si>
  <si>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</si>
  <si>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</si>
  <si>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</si>
  <si>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</si>
  <si>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</si>
  <si>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</si>
  <si>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</si>
  <si>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</si>
  <si>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</si>
  <si>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</si>
  <si>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</si>
  <si>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</si>
  <si>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</si>
  <si>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</si>
  <si>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</si>
  <si>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</si>
  <si>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</si>
  <si>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</si>
  <si>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</si>
  <si>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</si>
  <si>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</si>
  <si>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</si>
  <si>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</si>
  <si>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</si>
  <si>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</si>
  <si>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</si>
  <si>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</si>
  <si>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</si>
  <si>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</si>
  <si>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</si>
  <si>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</si>
  <si>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</si>
  <si>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</si>
  <si>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</si>
  <si>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</si>
  <si>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</si>
  <si>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</si>
  <si>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</si>
  <si>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</si>
  <si>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</si>
  <si>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</si>
  <si>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</si>
  <si>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</si>
  <si>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</si>
  <si>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</si>
  <si>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</si>
  <si>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</si>
  <si>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</si>
  <si>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</si>
  <si>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</si>
  <si>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</si>
  <si>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</si>
  <si>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</si>
  <si>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</si>
  <si>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</si>
  <si>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</si>
  <si>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</si>
  <si>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</si>
  <si>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</si>
  <si>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</si>
  <si>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</si>
  <si>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</si>
  <si>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</si>
  <si>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</si>
  <si>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</si>
  <si>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</si>
  <si>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</si>
  <si>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</si>
  <si>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</si>
  <si>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</si>
  <si>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</si>
  <si>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</si>
  <si>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</si>
  <si>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</si>
  <si>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</si>
  <si>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</si>
  <si>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</si>
  <si>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</si>
  <si>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</si>
  <si>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</si>
  <si>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</si>
  <si>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</si>
  <si>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</si>
  <si>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</si>
  <si>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</si>
  <si>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</si>
  <si>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</si>
  <si>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</si>
  <si>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</si>
  <si>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</si>
  <si>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</si>
  <si>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</si>
  <si>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</si>
  <si>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</si>
  <si>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</si>
  <si>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</si>
  <si>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</si>
  <si>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</si>
  <si>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</si>
  <si>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</si>
  <si>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</si>
  <si>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</si>
  <si>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</si>
  <si>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</si>
  <si>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</si>
  <si>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</si>
  <si>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</si>
  <si>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</si>
  <si>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</si>
  <si>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</si>
  <si>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</si>
  <si>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</si>
  <si>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</si>
  <si>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</si>
  <si>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</si>
  <si>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</si>
  <si>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</si>
  <si>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</si>
  <si>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</si>
  <si>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</si>
  <si>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</si>
  <si>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</si>
  <si>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</si>
  <si>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</si>
  <si>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</si>
  <si>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</si>
  <si>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</si>
  <si>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</si>
  <si>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</si>
  <si>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</si>
  <si>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</si>
  <si>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</si>
  <si>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</si>
  <si>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</si>
  <si>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</si>
  <si>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</si>
  <si>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</si>
  <si>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</si>
  <si>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</si>
  <si>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</si>
  <si>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</si>
  <si>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</si>
  <si>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</si>
  <si>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</si>
  <si>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</si>
  <si>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</si>
  <si>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</si>
  <si>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</si>
  <si>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</si>
  <si>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</si>
  <si>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</si>
  <si>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</si>
  <si>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</si>
  <si>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</si>
  <si>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</si>
  <si>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</si>
  <si>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</si>
  <si>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</si>
  <si>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</si>
  <si>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</si>
  <si>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</si>
  <si>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</si>
  <si>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</si>
  <si>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</si>
  <si>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</si>
  <si>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</si>
  <si>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</si>
  <si>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</si>
  <si>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</si>
  <si>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</si>
  <si>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</si>
  <si>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</si>
  <si>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</si>
  <si>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</si>
  <si>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</si>
  <si>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</si>
  <si>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</si>
  <si>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</si>
  <si>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</si>
  <si>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</si>
  <si>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</si>
  <si>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</si>
  <si>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</si>
  <si>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</si>
  <si>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</si>
  <si>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</si>
  <si>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</si>
  <si>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</si>
  <si>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</si>
  <si>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</si>
  <si>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</si>
  <si>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</si>
  <si>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</si>
  <si>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</si>
  <si>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</si>
  <si>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</si>
  <si>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</si>
  <si>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</si>
  <si>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</si>
  <si>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</si>
  <si>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</si>
  <si>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</si>
  <si>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</si>
  <si>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</si>
  <si>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</si>
  <si>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</si>
  <si>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</si>
  <si>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</si>
  <si>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</si>
  <si>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</si>
  <si>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</si>
  <si>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</si>
  <si>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</si>
  <si>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</si>
  <si>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</si>
  <si>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</si>
  <si>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</si>
  <si>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</si>
  <si>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</si>
  <si>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</si>
  <si>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</si>
  <si>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</si>
  <si>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</si>
  <si>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</si>
  <si>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</si>
  <si>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</si>
  <si>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</si>
  <si>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</si>
  <si>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</si>
  <si>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</si>
  <si>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</si>
  <si>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</si>
  <si>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</si>
  <si>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</si>
  <si>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</si>
  <si>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</si>
  <si>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</si>
  <si>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</si>
  <si>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</si>
  <si>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</si>
  <si>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</si>
  <si>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</si>
  <si>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</si>
  <si>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</si>
  <si>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</si>
  <si>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</si>
  <si>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</si>
  <si>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</si>
  <si>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</si>
  <si>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</si>
  <si>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</si>
  <si>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</si>
  <si>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</si>
  <si>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</si>
  <si>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</si>
  <si>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</si>
  <si>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</si>
  <si>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</si>
  <si>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</si>
  <si>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</si>
  <si>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</si>
  <si>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</si>
  <si>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</si>
  <si>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</si>
  <si>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</si>
  <si>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</si>
  <si>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</si>
  <si>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</si>
  <si>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</si>
  <si>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</si>
  <si>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</si>
  <si>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</si>
  <si>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</si>
  <si>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</si>
  <si>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</si>
  <si>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</si>
  <si>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</si>
  <si>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</si>
  <si>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</si>
  <si>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</si>
  <si>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</si>
  <si>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</si>
  <si>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</si>
  <si>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</si>
  <si>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</si>
  <si>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</si>
  <si>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</si>
  <si>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</si>
  <si>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</si>
  <si>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</si>
  <si>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</si>
  <si>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</si>
  <si>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</si>
  <si>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</si>
  <si>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</si>
  <si>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</si>
  <si>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</si>
  <si>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</si>
  <si>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</si>
  <si>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</si>
  <si>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</si>
  <si>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</si>
  <si>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</si>
  <si>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</si>
  <si>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</si>
  <si>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</si>
  <si>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</si>
  <si>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</si>
  <si>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</si>
  <si>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</si>
  <si>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</si>
  <si>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</si>
  <si>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</si>
  <si>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</si>
  <si>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</si>
  <si>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</si>
  <si>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</si>
  <si>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</si>
  <si>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</si>
  <si>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</si>
  <si>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</si>
  <si>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</si>
  <si>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</si>
  <si>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</si>
  <si>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</si>
  <si>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</si>
  <si>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</si>
  <si>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</si>
  <si>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</si>
  <si>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</si>
  <si>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</si>
  <si>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</si>
  <si>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</si>
  <si>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</si>
  <si>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</si>
  <si>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</si>
  <si>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</si>
  <si>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</si>
  <si>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</si>
  <si>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</si>
  <si>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</si>
  <si>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</si>
  <si>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</si>
  <si>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</si>
  <si>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</si>
  <si>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</si>
  <si>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</si>
  <si>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</si>
  <si>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</si>
  <si>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</si>
  <si>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</si>
  <si>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</si>
  <si>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</si>
  <si>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</si>
  <si>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</si>
  <si>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</si>
  <si>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</si>
  <si>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</si>
  <si>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</si>
  <si>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</si>
  <si>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</si>
  <si>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</si>
  <si>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</si>
  <si>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</si>
  <si>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</si>
  <si>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</si>
  <si>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</si>
  <si>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</si>
  <si>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</si>
  <si>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</si>
  <si>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</si>
  <si>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</si>
  <si>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</si>
  <si>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</si>
  <si>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</si>
  <si>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</si>
  <si>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</si>
  <si>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</si>
  <si>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</si>
  <si>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</si>
  <si>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</si>
  <si>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</si>
  <si>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</si>
  <si>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</si>
  <si>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</si>
  <si>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</si>
  <si>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</si>
  <si>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</si>
  <si>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</si>
  <si>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</si>
  <si>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</si>
  <si>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</si>
  <si>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</si>
  <si>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</si>
  <si>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</si>
  <si>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</si>
  <si>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</si>
  <si>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</si>
  <si>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</si>
  <si>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</si>
  <si>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</si>
  <si>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</si>
  <si>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</si>
  <si>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</si>
  <si>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</si>
  <si>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</si>
  <si>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</si>
  <si>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</si>
  <si>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</si>
  <si>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</si>
  <si>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</si>
  <si>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</si>
  <si>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</si>
  <si>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</si>
  <si>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</si>
  <si>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</si>
  <si>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</si>
  <si>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</si>
  <si>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</si>
  <si>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</si>
  <si>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</si>
  <si>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</si>
  <si>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</si>
  <si>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</si>
  <si>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</si>
  <si>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</si>
  <si>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</si>
  <si>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</si>
  <si>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</si>
  <si>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</si>
  <si>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</si>
  <si>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</si>
  <si>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</si>
  <si>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</si>
  <si>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</si>
  <si>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</si>
  <si>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</si>
  <si>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</si>
  <si>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</si>
  <si>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</si>
  <si>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</si>
  <si>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</si>
  <si>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</si>
  <si>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</si>
  <si>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</si>
  <si>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</si>
  <si>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</si>
  <si>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</si>
  <si>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</si>
  <si>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</si>
  <si>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</si>
  <si>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</si>
  <si>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</si>
  <si>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</si>
  <si>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</si>
  <si>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</si>
  <si>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</si>
  <si>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</si>
  <si>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</si>
  <si>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</si>
  <si>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</si>
  <si>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</si>
  <si>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</si>
  <si>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</si>
  <si>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</si>
  <si>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</si>
  <si>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</si>
  <si>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</si>
  <si>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</si>
  <si>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</si>
  <si>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</si>
  <si>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</si>
  <si>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</si>
  <si>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</si>
  <si>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</si>
  <si>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</si>
  <si>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</si>
  <si>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</si>
  <si>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</si>
  <si>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</si>
  <si>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</si>
  <si>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</si>
  <si>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</si>
  <si>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</si>
  <si>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</si>
  <si>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</si>
  <si>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</si>
  <si>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</si>
  <si>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</si>
  <si>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</si>
  <si>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</si>
  <si>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</si>
  <si>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</si>
  <si>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</si>
  <si>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</si>
  <si>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</si>
  <si>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</si>
  <si>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</si>
  <si>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</si>
  <si>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</si>
  <si>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</si>
  <si>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</si>
  <si>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</si>
  <si>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</si>
  <si>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</si>
  <si>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</si>
  <si>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</si>
  <si>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</si>
  <si>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</si>
  <si>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</si>
  <si>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</si>
  <si>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</si>
  <si>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</si>
  <si>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</si>
  <si>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</si>
  <si>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</si>
  <si>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</si>
  <si>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</si>
  <si>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</si>
  <si>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</si>
  <si>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</si>
  <si>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</si>
  <si>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</si>
  <si>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</si>
  <si>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</si>
  <si>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</si>
  <si>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</si>
  <si>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</si>
  <si>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</si>
  <si>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</si>
  <si>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</si>
  <si>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</si>
  <si>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</si>
  <si>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</si>
  <si>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</si>
  <si>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</si>
  <si>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</si>
  <si>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</si>
  <si>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</si>
  <si>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</si>
  <si>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</si>
  <si>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</si>
  <si>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</si>
  <si>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</si>
  <si>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</si>
  <si>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</si>
  <si>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</si>
  <si>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</si>
  <si>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</si>
  <si>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</si>
  <si>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</si>
  <si>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</si>
  <si>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</si>
  <si>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</si>
  <si>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</si>
  <si>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</si>
  <si>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</si>
  <si>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</si>
  <si>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</si>
  <si>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</si>
  <si>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</si>
  <si>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</si>
  <si>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</si>
  <si>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</si>
  <si>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</si>
  <si>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</si>
  <si>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</si>
  <si>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</si>
  <si>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</si>
  <si>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</si>
  <si>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</si>
  <si>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</si>
  <si>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</si>
  <si>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</si>
  <si>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</si>
  <si>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</si>
  <si>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</si>
  <si>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</si>
  <si>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</si>
  <si>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</si>
  <si>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</si>
  <si>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</si>
  <si>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</si>
  <si>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</si>
  <si>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</si>
  <si>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</si>
  <si>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</si>
  <si>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</si>
  <si>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</si>
  <si>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</si>
  <si>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</si>
  <si>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</si>
  <si>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</si>
  <si>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</si>
  <si>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</si>
  <si>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</si>
  <si>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</si>
  <si>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</si>
  <si>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</si>
  <si>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</si>
  <si>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</si>
  <si>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</si>
  <si>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</si>
  <si>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</si>
  <si>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</si>
  <si>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</si>
  <si>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</si>
  <si>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</si>
  <si>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</si>
  <si>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</si>
  <si>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</si>
  <si>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</si>
  <si>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</si>
  <si>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</si>
  <si>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</si>
  <si>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</si>
  <si>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</si>
  <si>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</si>
  <si>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</si>
  <si>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</si>
  <si>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</si>
  <si>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</si>
  <si>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</si>
  <si>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</si>
  <si>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</si>
  <si>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</si>
  <si>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</si>
  <si>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</si>
  <si>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</si>
  <si>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</si>
  <si>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</si>
  <si>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</si>
  <si>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</si>
  <si>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</si>
  <si>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</si>
  <si>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</si>
  <si>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</si>
  <si>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</si>
  <si>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</si>
  <si>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</si>
  <si>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</si>
  <si>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</si>
  <si>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</si>
  <si>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</si>
  <si>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</si>
  <si>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</si>
  <si>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</si>
  <si>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</si>
  <si>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</si>
  <si>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</si>
  <si>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</si>
  <si>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</si>
  <si>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</si>
  <si>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</si>
  <si>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</si>
  <si>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</si>
  <si>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</si>
  <si>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</si>
  <si>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</si>
  <si>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</si>
  <si>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</si>
  <si>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</si>
  <si>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</si>
  <si>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</si>
  <si>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</si>
  <si>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</si>
  <si>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</si>
  <si>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</si>
  <si>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</si>
  <si>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</si>
  <si>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</si>
  <si>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</si>
  <si>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</si>
  <si>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</si>
  <si>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</si>
  <si>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</si>
  <si>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</si>
  <si>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</si>
  <si>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</si>
  <si>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</si>
  <si>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</si>
  <si>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</si>
  <si>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</si>
  <si>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</si>
  <si>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</si>
  <si>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</si>
  <si>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</si>
  <si>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</si>
  <si>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</si>
  <si>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</si>
  <si>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</si>
  <si>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</si>
  <si>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</si>
  <si>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</si>
  <si>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</si>
  <si>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</si>
  <si>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</si>
  <si>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</si>
  <si>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</si>
  <si>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</si>
  <si>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</si>
  <si>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</si>
  <si>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</si>
  <si>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</si>
  <si>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</si>
  <si>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</si>
  <si>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</si>
  <si>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</si>
  <si>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</si>
  <si>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</si>
  <si>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</si>
  <si>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</si>
  <si>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</si>
  <si>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</si>
  <si>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</si>
  <si>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</si>
  <si>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</si>
  <si>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</si>
  <si>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</si>
  <si>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</si>
  <si>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</si>
  <si>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</si>
  <si>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</si>
  <si>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</si>
  <si>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</si>
  <si>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</si>
  <si>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</si>
  <si>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</si>
  <si>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</si>
  <si>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</si>
  <si>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</si>
  <si>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</si>
  <si>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</si>
  <si>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</si>
  <si>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</si>
  <si>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</si>
  <si>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</si>
  <si>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</si>
  <si>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</si>
  <si>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</si>
  <si>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</si>
  <si>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</si>
  <si>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</si>
  <si>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</si>
  <si>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</si>
  <si>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</si>
  <si>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</si>
  <si>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</si>
  <si>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</si>
  <si>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</si>
  <si>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</si>
  <si>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</si>
  <si>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</si>
  <si>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</si>
  <si>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</si>
  <si>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</si>
  <si>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</si>
  <si>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</si>
  <si>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</si>
  <si>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</si>
  <si>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</si>
  <si>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</si>
  <si>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</si>
  <si>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</si>
  <si>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</si>
  <si>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</si>
  <si>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</si>
  <si>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</si>
  <si>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</si>
  <si>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</si>
  <si>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</si>
  <si>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</si>
  <si>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</si>
  <si>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</si>
  <si>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</si>
  <si>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</si>
  <si>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</si>
  <si>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</si>
  <si>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</si>
  <si>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</si>
  <si>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</si>
  <si>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</si>
  <si>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</si>
  <si>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</si>
  <si>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</si>
  <si>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</si>
  <si>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</si>
  <si>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</si>
  <si>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</si>
  <si>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</si>
  <si>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</si>
  <si>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</si>
  <si>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</si>
  <si>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</si>
  <si>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</si>
  <si>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</si>
  <si>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</si>
  <si>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</si>
  <si>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</si>
  <si>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</si>
  <si>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</si>
  <si>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</si>
  <si>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</si>
  <si>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</si>
  <si>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</si>
  <si>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</si>
  <si>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</si>
  <si>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</si>
  <si>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</si>
  <si>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</si>
  <si>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</si>
  <si>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</si>
  <si>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</si>
  <si>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</si>
  <si>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</si>
  <si>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</si>
  <si>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</si>
  <si>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</si>
  <si>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</si>
  <si>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</si>
  <si>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</si>
  <si>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</si>
  <si>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</si>
  <si>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</si>
  <si>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</si>
  <si>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</si>
  <si>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</si>
  <si>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</si>
  <si>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</si>
  <si>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</si>
  <si>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</si>
  <si>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</si>
  <si>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</si>
  <si>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</si>
  <si>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</si>
  <si>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</si>
  <si>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</si>
  <si>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</si>
  <si>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</si>
  <si>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</si>
  <si>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</si>
  <si>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</si>
  <si>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</si>
  <si>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</si>
  <si>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</si>
  <si>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</si>
  <si>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</si>
  <si>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</si>
  <si>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</si>
  <si>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</si>
  <si>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</si>
  <si>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</si>
  <si>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</si>
  <si>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</si>
  <si>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</si>
  <si>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</si>
  <si>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</si>
  <si>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</si>
  <si>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</si>
  <si>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</si>
  <si>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</si>
  <si>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</si>
  <si>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</si>
  <si>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</si>
  <si>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</si>
  <si>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</si>
  <si>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</si>
  <si>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</si>
  <si>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</si>
  <si>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</si>
  <si>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</si>
  <si>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</si>
  <si>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</si>
  <si>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</si>
  <si>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</si>
  <si>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</si>
  <si>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</si>
  <si>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</si>
  <si>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</si>
  <si>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</si>
  <si>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</si>
  <si>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</si>
  <si>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</si>
  <si>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</si>
  <si>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</si>
  <si>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</si>
  <si>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</si>
  <si>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</si>
  <si>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</si>
  <si>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</si>
  <si>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</si>
  <si>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</si>
  <si>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</si>
  <si>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</si>
  <si>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</si>
  <si>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</si>
  <si>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</si>
  <si>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</si>
  <si>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</si>
  <si>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</si>
  <si>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</si>
  <si>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</si>
  <si>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</si>
  <si>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</si>
  <si>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</si>
  <si>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</si>
  <si>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</si>
  <si>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</si>
  <si>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</si>
  <si>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</si>
  <si>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</si>
  <si>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</si>
  <si>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</si>
  <si>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</si>
  <si>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</si>
  <si>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</si>
  <si>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</si>
  <si>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</si>
  <si>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</si>
  <si>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</si>
  <si>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</si>
  <si>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</si>
  <si>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</si>
  <si>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</si>
  <si>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</si>
  <si>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</si>
  <si>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</si>
  <si>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</si>
  <si>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</si>
  <si>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</si>
  <si>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</si>
  <si>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</si>
  <si>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</si>
  <si>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</si>
  <si>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</si>
  <si>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</si>
  <si>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</si>
  <si>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</si>
  <si>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</si>
  <si>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</si>
  <si>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</si>
  <si>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</si>
  <si>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</si>
  <si>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</si>
  <si>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</si>
  <si>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</si>
  <si>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</si>
  <si>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</si>
  <si>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</si>
  <si>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</si>
  <si>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</si>
  <si>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</si>
  <si>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</si>
  <si>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</si>
  <si>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</si>
  <si>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</si>
  <si>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</si>
  <si>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</si>
  <si>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</si>
  <si>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</si>
  <si>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</si>
  <si>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</si>
  <si>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</si>
  <si>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</si>
  <si>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</si>
  <si>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</si>
  <si>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</si>
  <si>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</si>
  <si>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</si>
  <si>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</si>
  <si>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</si>
  <si>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</si>
  <si>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</si>
  <si>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</si>
  <si>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</si>
  <si>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</si>
  <si>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</si>
  <si>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</si>
  <si>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</si>
  <si>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</si>
  <si>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</si>
  <si>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</si>
  <si>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</si>
  <si>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</si>
  <si>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</si>
  <si>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</si>
  <si>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</si>
  <si>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</si>
  <si>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</si>
  <si>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</si>
  <si>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</si>
  <si>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</si>
  <si>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</si>
  <si>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</si>
  <si>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</si>
  <si>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</si>
  <si>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</si>
  <si>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</si>
  <si>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</si>
  <si>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</si>
  <si>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</si>
  <si>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</si>
  <si>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</si>
  <si>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</si>
  <si>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</si>
  <si>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</si>
  <si>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</si>
  <si>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</si>
  <si>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</si>
  <si>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</si>
  <si>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</si>
  <si>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</si>
  <si>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</si>
  <si>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</si>
  <si>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</si>
  <si>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</si>
  <si>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</si>
  <si>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</si>
  <si>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</si>
  <si>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</si>
  <si>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</si>
  <si>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</si>
  <si>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</si>
  <si>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</si>
  <si>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</si>
  <si>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</si>
  <si>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</si>
  <si>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</si>
  <si>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</si>
  <si>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</si>
  <si>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</si>
  <si>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</si>
  <si>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</si>
  <si>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</si>
  <si>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</si>
  <si>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</si>
  <si>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</si>
  <si>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</si>
  <si>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</si>
  <si>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</si>
  <si>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</si>
  <si>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</si>
  <si>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</si>
  <si>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</si>
  <si>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</si>
  <si>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</si>
  <si>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</si>
  <si>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</si>
  <si>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</si>
  <si>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</si>
  <si>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</si>
  <si>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</si>
  <si>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</si>
  <si>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</si>
  <si>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</si>
  <si>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</si>
  <si>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</si>
  <si>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</si>
  <si>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</si>
  <si>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</si>
  <si>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</si>
  <si>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</si>
  <si>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</si>
  <si>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</si>
  <si>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</si>
  <si>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</si>
  <si>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</si>
  <si>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</si>
  <si>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</si>
  <si>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</si>
  <si>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</si>
  <si>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</si>
  <si>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</si>
  <si>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</si>
  <si>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</si>
  <si>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</si>
  <si>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</si>
  <si>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</si>
  <si>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</si>
  <si>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</si>
  <si>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</si>
  <si>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</si>
  <si>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</si>
  <si>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</si>
  <si>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</si>
  <si>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</si>
  <si>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</si>
  <si>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</si>
  <si>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</si>
  <si>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</si>
  <si>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</si>
  <si>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</si>
  <si>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</si>
  <si>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</si>
  <si>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</si>
  <si>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</si>
  <si>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</si>
  <si>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</si>
  <si>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</si>
  <si>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</si>
  <si>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</si>
  <si>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</si>
  <si>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</si>
  <si>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</si>
  <si>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</si>
  <si>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</si>
  <si>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</si>
  <si>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</si>
  <si>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</si>
  <si>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</si>
  <si>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</si>
  <si>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</si>
  <si>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</si>
  <si>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</si>
  <si>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</si>
  <si>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</si>
  <si>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</si>
  <si>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</si>
  <si>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</si>
  <si>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</si>
  <si>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</si>
  <si>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</si>
  <si>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</si>
  <si>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</si>
  <si>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</si>
  <si>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</si>
  <si>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</si>
  <si>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</si>
  <si>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</si>
  <si>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</si>
  <si>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</si>
  <si>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</si>
  <si>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</si>
  <si>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</si>
  <si>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</si>
  <si>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</si>
  <si>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</si>
  <si>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</si>
  <si>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</si>
  <si>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</si>
  <si>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</si>
  <si>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</si>
  <si>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</si>
  <si>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</si>
  <si>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</si>
  <si>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</si>
  <si>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</si>
  <si>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</si>
  <si>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</si>
  <si>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</si>
  <si>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</si>
  <si>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</si>
  <si>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</si>
  <si>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</si>
  <si>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</si>
  <si>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</si>
  <si>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</si>
  <si>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</si>
  <si>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</si>
  <si>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</si>
  <si>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</si>
  <si>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</si>
  <si>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</si>
  <si>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</si>
  <si>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</si>
  <si>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</si>
  <si>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</si>
  <si>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</si>
  <si>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</si>
  <si>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</si>
  <si>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</si>
  <si>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</si>
  <si>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</si>
  <si>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</si>
  <si>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</si>
  <si>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</si>
  <si>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</si>
  <si>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</si>
  <si>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</si>
  <si>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</si>
  <si>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</si>
  <si>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</si>
  <si>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</si>
  <si>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</si>
  <si>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</si>
  <si>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</si>
  <si>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</si>
  <si>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</si>
  <si>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</si>
  <si>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</si>
  <si>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</si>
  <si>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</si>
  <si>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</si>
  <si>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</si>
  <si>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</si>
  <si>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</si>
  <si>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</si>
  <si>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</si>
  <si>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</si>
  <si>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</si>
  <si>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</si>
  <si>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</si>
  <si>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</si>
  <si>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</si>
  <si>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</si>
  <si>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</si>
  <si>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</si>
  <si>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</si>
  <si>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</si>
  <si>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</si>
  <si>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</si>
  <si>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</si>
  <si>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</si>
  <si>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</si>
  <si>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</si>
  <si>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</si>
  <si>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</si>
  <si>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</si>
  <si>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</si>
  <si>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</si>
  <si>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</si>
  <si>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</si>
  <si>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</si>
  <si>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</si>
  <si>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</si>
  <si>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</si>
  <si>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</si>
  <si>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</si>
  <si>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</si>
  <si>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</si>
  <si>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</si>
  <si>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</si>
  <si>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</si>
  <si>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</si>
  <si>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</si>
  <si>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</si>
  <si>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</si>
  <si>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</si>
  <si>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</si>
  <si>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</si>
  <si>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</si>
  <si>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</si>
  <si>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</si>
  <si>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</si>
  <si>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</si>
  <si>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</si>
  <si>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</si>
  <si>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</si>
  <si>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</si>
  <si>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</si>
  <si>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</si>
  <si>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</si>
  <si>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</si>
  <si>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</si>
  <si>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</si>
  <si>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</si>
  <si>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</si>
  <si>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</si>
  <si>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</si>
  <si>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</si>
  <si>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</si>
  <si>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</si>
  <si>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</si>
  <si>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</si>
  <si>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</si>
  <si>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</si>
  <si>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</si>
  <si>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</si>
  <si>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</si>
  <si>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</si>
  <si>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</si>
  <si>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</si>
  <si>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</si>
  <si>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</si>
  <si>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</si>
  <si>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</si>
  <si>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</si>
  <si>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</si>
  <si>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</si>
  <si>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</si>
  <si>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</si>
  <si>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</si>
  <si>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</si>
  <si>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</si>
  <si>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</si>
  <si>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</si>
  <si>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</si>
  <si>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</si>
  <si>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</si>
  <si>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</si>
  <si>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</si>
  <si>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</si>
  <si>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</si>
  <si>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</si>
  <si>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</si>
  <si>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</si>
  <si>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</si>
  <si>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</si>
  <si>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</si>
  <si>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</si>
  <si>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</si>
  <si>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</si>
  <si>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</si>
  <si>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</si>
  <si>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</si>
  <si>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</si>
  <si>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</si>
  <si>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</si>
  <si>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</si>
  <si>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</si>
  <si>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</si>
  <si>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</si>
  <si>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</si>
  <si>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</si>
  <si>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</si>
  <si>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</si>
  <si>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</si>
  <si>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</si>
  <si>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</si>
  <si>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</si>
  <si>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</si>
  <si>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</si>
  <si>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</si>
  <si>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</si>
  <si>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</si>
  <si>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</si>
  <si>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</si>
  <si>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</si>
  <si>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</si>
  <si>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</si>
  <si>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</si>
  <si>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</si>
  <si>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</si>
  <si>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</si>
  <si>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</si>
  <si>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</si>
  <si>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</si>
  <si>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</si>
  <si>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</si>
  <si>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</si>
  <si>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</si>
  <si>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</si>
  <si>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</si>
  <si>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</si>
  <si>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</si>
  <si>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</si>
  <si>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</si>
  <si>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</si>
  <si>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</si>
  <si>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</si>
  <si>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</si>
  <si>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</si>
  <si>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</si>
  <si>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</si>
  <si>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</si>
  <si>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</si>
  <si>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</si>
  <si>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</si>
  <si>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</si>
  <si>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</si>
  <si>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</si>
  <si>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</si>
  <si>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</si>
  <si>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</si>
  <si>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</si>
  <si>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</si>
  <si>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</si>
  <si>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</si>
  <si>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</si>
  <si>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</si>
  <si>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</si>
  <si>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</si>
  <si>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</si>
  <si>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</si>
  <si>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</si>
  <si>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</si>
  <si>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</si>
  <si>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</si>
  <si>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</si>
  <si>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</si>
  <si>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</si>
  <si>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</si>
  <si>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</si>
  <si>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</si>
  <si>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</si>
  <si>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</si>
  <si>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</si>
  <si>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</si>
  <si>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</si>
  <si>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</si>
  <si>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</si>
  <si>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</si>
  <si>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</si>
  <si>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</si>
  <si>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</si>
  <si>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</si>
  <si>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</si>
  <si>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</si>
  <si>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</si>
  <si>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</si>
  <si>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</si>
  <si>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</si>
  <si>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</si>
  <si>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</si>
  <si>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</si>
  <si>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</si>
  <si>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</si>
  <si>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</si>
  <si>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</si>
  <si>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</si>
  <si>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</si>
  <si>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</si>
  <si>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</si>
  <si>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</si>
  <si>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</si>
  <si>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</si>
  <si>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</si>
  <si>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</si>
  <si>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</si>
  <si>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</si>
  <si>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</si>
  <si>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</si>
  <si>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</si>
  <si>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</si>
  <si>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</si>
  <si>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</si>
  <si>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</si>
  <si>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</si>
  <si>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</si>
  <si>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</si>
  <si>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</si>
  <si>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</si>
  <si>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</si>
  <si>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</si>
  <si>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</si>
  <si>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</si>
  <si>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</si>
  <si>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</si>
  <si>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</si>
  <si>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</si>
  <si>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</si>
  <si>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</si>
  <si>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</si>
  <si>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</si>
  <si>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</si>
  <si>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</si>
  <si>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</si>
  <si>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</si>
  <si>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</si>
  <si>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</si>
  <si>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</si>
  <si>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</si>
  <si>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</si>
  <si>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</si>
  <si>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</si>
  <si>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</si>
  <si>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</si>
  <si>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</si>
  <si>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</si>
  <si>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</si>
  <si>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</si>
  <si>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</si>
  <si>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</si>
  <si>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</si>
  <si>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</si>
  <si>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</si>
  <si>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</si>
  <si>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</si>
  <si>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</si>
  <si>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</si>
  <si>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</si>
  <si>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</si>
  <si>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</si>
  <si>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</si>
  <si>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</si>
  <si>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</si>
  <si>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</si>
  <si>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</si>
  <si>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</si>
  <si>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</si>
  <si>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</si>
  <si>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</si>
  <si>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</si>
  <si>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</si>
  <si>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</si>
  <si>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</si>
  <si>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</si>
  <si>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</si>
  <si>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</si>
  <si>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</si>
  <si>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</si>
  <si>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</si>
  <si>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</si>
  <si>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</si>
  <si>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</si>
  <si>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</si>
  <si>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</si>
  <si>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</si>
  <si>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</si>
  <si>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</si>
  <si>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</si>
  <si>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</si>
  <si>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</si>
  <si>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</si>
  <si>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</si>
  <si>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</si>
  <si>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</si>
  <si>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</si>
  <si>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</si>
  <si>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</si>
  <si>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</si>
  <si>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</si>
  <si>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</si>
  <si>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</si>
  <si>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</si>
  <si>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</si>
  <si>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</si>
  <si>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</si>
  <si>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</si>
  <si>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</si>
  <si>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</si>
  <si>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</si>
  <si>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</si>
  <si>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</si>
  <si>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</si>
  <si>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</si>
  <si>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</si>
  <si>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</si>
  <si>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</si>
  <si>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</si>
  <si>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</si>
  <si>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</si>
  <si>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</si>
  <si>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</si>
  <si>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</si>
  <si>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</si>
  <si>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</si>
  <si>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</si>
  <si>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</si>
  <si>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</si>
  <si>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</si>
  <si>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</si>
  <si>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</si>
  <si>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</si>
  <si>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</si>
  <si>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</si>
  <si>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</si>
  <si>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</si>
  <si>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</si>
  <si>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</si>
  <si>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</si>
  <si>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</si>
  <si>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</si>
  <si>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</si>
  <si>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</si>
  <si>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</si>
  <si>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</si>
  <si>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</si>
  <si>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</si>
  <si>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</si>
  <si>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</si>
  <si>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</si>
  <si>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</si>
  <si>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</si>
  <si>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</si>
  <si>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</si>
  <si>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</si>
  <si>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</si>
  <si>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</si>
  <si>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</si>
  <si>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</si>
  <si>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</si>
  <si>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</si>
  <si>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</si>
  <si>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</si>
  <si>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</si>
  <si>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</si>
  <si>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</si>
  <si>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</si>
  <si>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</si>
  <si>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</si>
  <si>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</si>
  <si>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</si>
  <si>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</si>
  <si>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</si>
  <si>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</si>
  <si>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</si>
  <si>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</si>
  <si>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</si>
  <si>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</si>
  <si>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</si>
  <si>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</si>
  <si>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</si>
  <si>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</si>
  <si>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</si>
  <si>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</si>
  <si>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</si>
  <si>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</si>
  <si>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</si>
  <si>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</si>
  <si>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</si>
  <si>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</si>
  <si>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</si>
  <si>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</si>
  <si>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</si>
  <si>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</si>
  <si>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</si>
  <si>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</si>
  <si>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</si>
  <si>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</si>
  <si>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</si>
  <si>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</si>
  <si>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</si>
  <si>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</si>
  <si>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</si>
  <si>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</si>
  <si>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</si>
  <si>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</si>
  <si>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</si>
  <si>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</si>
  <si>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</si>
  <si>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</si>
  <si>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</si>
  <si>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</si>
  <si>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</si>
  <si>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</si>
  <si>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</si>
  <si>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</si>
  <si>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</si>
  <si>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</si>
  <si>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</si>
  <si>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</si>
  <si>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</si>
  <si>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</si>
  <si>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</si>
  <si>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</si>
  <si>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</si>
  <si>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</si>
  <si>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</si>
  <si>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</si>
  <si>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</si>
  <si>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</si>
  <si>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</si>
  <si>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</si>
  <si>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</si>
  <si>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</si>
  <si>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</si>
  <si>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</si>
  <si>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</si>
  <si>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</si>
  <si>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</si>
  <si>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</si>
  <si>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</si>
  <si>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</si>
  <si>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</si>
  <si>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</si>
  <si>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</si>
  <si>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</si>
  <si>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</si>
  <si>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</si>
  <si>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</si>
  <si>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</si>
  <si>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</si>
  <si>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</si>
  <si>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</si>
  <si>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</si>
  <si>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</si>
  <si>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</si>
  <si>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</si>
  <si>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</si>
  <si>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</si>
  <si>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</si>
  <si>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</si>
  <si>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</si>
  <si>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</si>
  <si>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</si>
  <si>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</si>
  <si>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</si>
  <si>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</si>
  <si>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</si>
  <si>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</si>
  <si>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</si>
  <si>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</si>
  <si>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</si>
  <si>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</si>
  <si>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</si>
  <si>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</si>
  <si>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</si>
  <si>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</si>
  <si>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</si>
  <si>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</si>
  <si>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</si>
  <si>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</si>
  <si>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</si>
  <si>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</si>
  <si>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</si>
  <si>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</si>
  <si>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</si>
  <si>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</si>
  <si>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</si>
  <si>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</si>
  <si>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</si>
  <si>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</si>
  <si>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</si>
  <si>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</si>
  <si>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</si>
  <si>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</si>
  <si>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</si>
  <si>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</si>
  <si>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</si>
  <si>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</si>
  <si>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</si>
  <si>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</si>
  <si>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</si>
  <si>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</si>
  <si>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</si>
  <si>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</si>
  <si>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</si>
  <si>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</si>
  <si>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</si>
  <si>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</si>
  <si>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</si>
  <si>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</si>
  <si>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</si>
  <si>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</si>
  <si>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</si>
  <si>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</si>
  <si>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</si>
  <si>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</si>
  <si>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</si>
  <si>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</si>
  <si>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</si>
  <si>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</si>
  <si>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</si>
  <si>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</si>
  <si>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</si>
  <si>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</si>
  <si>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</si>
  <si>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</si>
  <si>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</si>
  <si>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</si>
  <si>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</si>
  <si>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</si>
  <si>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</si>
  <si>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</si>
  <si>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</si>
  <si>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</si>
  <si>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</si>
  <si>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</si>
  <si>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</si>
  <si>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</si>
  <si>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</si>
  <si>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</si>
  <si>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</si>
  <si>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</si>
  <si>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</si>
  <si>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</si>
  <si>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</si>
  <si>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</si>
  <si>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</si>
  <si>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</si>
  <si>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</si>
  <si>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</si>
  <si>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</si>
  <si>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</si>
  <si>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</si>
  <si>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</si>
  <si>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</si>
  <si>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</si>
  <si>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</si>
  <si>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</si>
  <si>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</si>
  <si>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</si>
  <si>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</si>
  <si>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</si>
  <si>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</si>
  <si>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</si>
  <si>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</si>
  <si>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</si>
  <si>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</si>
  <si>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</si>
  <si>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</si>
  <si>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</si>
  <si>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</si>
  <si>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</si>
  <si>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</si>
  <si>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</si>
  <si>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</si>
  <si>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</si>
  <si>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</si>
  <si>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</si>
  <si>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</si>
  <si>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</si>
  <si>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</si>
  <si>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</si>
  <si>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</si>
  <si>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</si>
  <si>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</si>
  <si>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</si>
  <si>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</si>
  <si>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</si>
  <si>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</si>
  <si>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</si>
  <si>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</si>
  <si>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</si>
  <si>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</si>
  <si>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</si>
  <si>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</si>
  <si>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</si>
  <si>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</si>
  <si>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</si>
  <si>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</si>
  <si>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</si>
  <si>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</si>
  <si>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</si>
  <si>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</si>
  <si>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</si>
  <si>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</si>
  <si>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</si>
  <si>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</si>
  <si>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</si>
  <si>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</si>
  <si>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</si>
  <si>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</si>
  <si>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</si>
  <si>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</si>
  <si>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</si>
  <si>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</si>
  <si>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</si>
  <si>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</si>
  <si>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</si>
  <si>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</si>
  <si>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</si>
  <si>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</si>
  <si>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</si>
  <si>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</si>
  <si>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</si>
  <si>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</si>
  <si>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</si>
  <si>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</si>
  <si>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</si>
  <si>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</si>
  <si>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</si>
  <si>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</si>
  <si>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</si>
  <si>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</si>
  <si>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</si>
  <si>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</si>
  <si>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</si>
  <si>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</si>
  <si>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</si>
  <si>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</si>
  <si>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</si>
  <si>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</si>
  <si>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</si>
  <si>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</si>
  <si>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</si>
  <si>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</si>
  <si>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</si>
  <si>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</si>
  <si>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</si>
  <si>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</si>
  <si>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</si>
  <si>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</si>
  <si>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</si>
  <si>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</si>
  <si>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</si>
  <si>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</si>
  <si>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</si>
  <si>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</si>
  <si>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</si>
  <si>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</si>
  <si>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</si>
  <si>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</si>
  <si>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</si>
  <si>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</si>
  <si>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</si>
  <si>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</si>
  <si>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</si>
  <si>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</si>
  <si>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</si>
  <si>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</si>
  <si>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</si>
  <si>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</si>
  <si>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</si>
  <si>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</si>
  <si>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</si>
  <si>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</si>
  <si>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</si>
  <si>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</si>
  <si>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</si>
  <si>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</si>
  <si>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</si>
  <si>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</si>
  <si>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</si>
  <si>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</si>
  <si>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</si>
  <si>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</si>
  <si>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</si>
  <si>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</si>
  <si>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</si>
  <si>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</si>
  <si>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</si>
  <si>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</si>
  <si>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</si>
  <si>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</si>
  <si>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</si>
  <si>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</si>
  <si>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</si>
  <si>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</si>
  <si>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</si>
  <si>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</si>
  <si>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</si>
  <si>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</si>
  <si>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</si>
  <si>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</si>
  <si>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</si>
  <si>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</si>
  <si>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</si>
  <si>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</si>
  <si>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</si>
  <si>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</si>
  <si>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</si>
  <si>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</si>
  <si>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</si>
  <si>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</si>
  <si>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</si>
  <si>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</si>
  <si>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</si>
  <si>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</si>
  <si>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</si>
  <si>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</si>
  <si>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</si>
  <si>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</si>
  <si>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</si>
  <si>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</si>
  <si>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</si>
  <si>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</si>
  <si>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</si>
  <si>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</si>
  <si>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</si>
  <si>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</si>
  <si>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</si>
  <si>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</si>
  <si>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</si>
  <si>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</si>
  <si>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</si>
  <si>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</si>
  <si>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</si>
  <si>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</si>
  <si>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</si>
  <si>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</si>
  <si>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</si>
  <si>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</si>
  <si>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</si>
  <si>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</si>
  <si>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</si>
  <si>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</si>
  <si>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</si>
  <si>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</si>
  <si>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</si>
  <si>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</si>
  <si>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</si>
  <si>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</si>
  <si>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</si>
  <si>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</si>
  <si>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</si>
  <si>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</si>
  <si>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</si>
  <si>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</si>
  <si>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</si>
  <si>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</si>
  <si>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</si>
  <si>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</si>
  <si>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</si>
  <si>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</si>
  <si>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</si>
  <si>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</si>
  <si>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</si>
  <si>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</si>
  <si>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</si>
  <si>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</si>
  <si>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</si>
  <si>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</si>
  <si>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</si>
  <si>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</si>
  <si>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</si>
  <si>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</si>
  <si>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</si>
  <si>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</si>
  <si>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</si>
  <si>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</si>
  <si>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</si>
  <si>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</si>
  <si>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</si>
  <si>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</si>
  <si>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</si>
  <si>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</si>
  <si>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</si>
  <si>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</si>
  <si>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</si>
  <si>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</si>
  <si>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</si>
  <si>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</si>
  <si>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</si>
  <si>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</si>
  <si>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</si>
  <si>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</si>
  <si>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</si>
  <si>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</si>
  <si>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</si>
  <si>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</si>
  <si>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</si>
  <si>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</si>
  <si>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</si>
  <si>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</si>
  <si>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</si>
  <si>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</si>
  <si>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</si>
  <si>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</si>
  <si>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</si>
  <si>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</si>
  <si>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</si>
  <si>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</si>
  <si>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</si>
  <si>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</si>
  <si>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</si>
  <si>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</si>
  <si>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</si>
  <si>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</si>
  <si>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</si>
  <si>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</si>
  <si>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</si>
  <si>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</si>
  <si>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</si>
  <si>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</si>
  <si>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</si>
  <si>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</si>
  <si>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</si>
  <si>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</si>
  <si>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</si>
  <si>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</si>
  <si>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</si>
  <si>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</si>
  <si>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</si>
  <si>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</si>
  <si>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</si>
  <si>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</si>
  <si>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</si>
  <si>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</si>
  <si>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</si>
  <si>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</si>
  <si>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</si>
  <si>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</si>
  <si>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</si>
  <si>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</si>
  <si>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</si>
  <si>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</si>
  <si>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</si>
  <si>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</si>
  <si>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</si>
  <si>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</si>
  <si>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</si>
  <si>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</si>
  <si>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</si>
  <si>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</si>
  <si>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</si>
  <si>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</si>
  <si>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</si>
  <si>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</si>
  <si>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</si>
  <si>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</si>
  <si>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</si>
  <si>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</si>
  <si>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</si>
  <si>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</si>
  <si>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</si>
  <si>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</si>
  <si>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</si>
  <si>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</si>
  <si>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</si>
  <si>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</si>
  <si>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</si>
  <si>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</si>
  <si>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</si>
  <si>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</si>
  <si>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</si>
  <si>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</si>
  <si>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</si>
  <si>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</si>
  <si>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</si>
  <si>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</si>
  <si>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</si>
  <si>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</si>
  <si>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</si>
  <si>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</si>
  <si>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</si>
  <si>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</si>
  <si>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</si>
  <si>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</si>
  <si>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</si>
  <si>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</si>
  <si>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</si>
  <si>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</si>
  <si>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</si>
  <si>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</si>
  <si>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</si>
  <si>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</si>
  <si>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</si>
  <si>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</si>
  <si>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</si>
  <si>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</si>
  <si>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</si>
  <si>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</si>
  <si>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</si>
  <si>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</si>
  <si>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</si>
  <si>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</si>
  <si>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</si>
  <si>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</si>
  <si>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</si>
  <si>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</si>
  <si>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</si>
  <si>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</si>
  <si>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</si>
  <si>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</si>
  <si>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</si>
  <si>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</si>
  <si>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</si>
  <si>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</si>
  <si>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</si>
  <si>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</si>
  <si>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</si>
  <si>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</si>
  <si>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</si>
  <si>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</si>
  <si>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</si>
  <si>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</si>
  <si>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</si>
  <si>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</si>
  <si>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</si>
  <si>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</si>
  <si>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</si>
  <si>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</si>
  <si>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</si>
  <si>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</si>
  <si>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</si>
  <si>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</si>
  <si>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</si>
  <si>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</si>
  <si>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</si>
  <si>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</si>
  <si>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</si>
  <si>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</si>
  <si>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</si>
  <si>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</si>
  <si>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</si>
  <si>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</si>
  <si>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</si>
  <si>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</si>
  <si>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</si>
  <si>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</si>
  <si>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</si>
  <si>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</si>
  <si>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</si>
  <si>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</si>
  <si>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</si>
  <si>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</si>
  <si>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</si>
  <si>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</si>
  <si>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</si>
  <si>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</si>
  <si>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</si>
  <si>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</si>
  <si>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</si>
  <si>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</si>
  <si>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</si>
  <si>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</si>
  <si>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</si>
  <si>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</si>
  <si>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</si>
  <si>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</si>
  <si>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</si>
  <si>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</si>
  <si>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</si>
  <si>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</si>
  <si>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</si>
  <si>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</si>
  <si>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</si>
  <si>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</si>
  <si>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</si>
  <si>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</si>
  <si>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</si>
  <si>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</si>
  <si>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</si>
  <si>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</si>
  <si>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</si>
  <si>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</si>
  <si>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</si>
  <si>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</si>
  <si>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</si>
  <si>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</si>
  <si>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</si>
  <si>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</si>
  <si>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</si>
  <si>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</si>
  <si>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</si>
  <si>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</si>
  <si>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</si>
  <si>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</si>
  <si>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</si>
  <si>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</si>
  <si>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</si>
  <si>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</si>
  <si>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</si>
  <si>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</si>
  <si>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</si>
  <si>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</si>
  <si>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</si>
  <si>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</si>
  <si>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</si>
  <si>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</si>
  <si>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</si>
  <si>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</si>
  <si>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</si>
  <si>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</si>
  <si>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</si>
  <si>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</si>
  <si>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</si>
  <si>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</si>
  <si>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</si>
  <si>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</si>
  <si>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</si>
  <si>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</si>
  <si>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</si>
  <si>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</si>
  <si>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</si>
  <si>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</si>
  <si>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</si>
  <si>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</si>
  <si>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</si>
  <si>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</si>
  <si>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</si>
  <si>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</si>
  <si>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</si>
  <si>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</si>
  <si>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</si>
  <si>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</si>
  <si>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</si>
  <si>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</si>
  <si>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</si>
  <si>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</si>
  <si>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</si>
  <si>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</si>
  <si>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</si>
  <si>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</si>
  <si>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</si>
  <si>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</si>
  <si>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</si>
  <si>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</si>
  <si>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</si>
  <si>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</si>
  <si>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</si>
  <si>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</si>
  <si>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</si>
  <si>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</si>
  <si>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</si>
  <si>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</si>
  <si>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</si>
  <si>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</si>
  <si>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</si>
  <si>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</si>
  <si>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</si>
  <si>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</si>
  <si>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</si>
  <si>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</si>
  <si>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</si>
  <si>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</si>
  <si>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</si>
  <si>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</si>
  <si>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</si>
  <si>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</si>
  <si>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</si>
  <si>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</si>
  <si>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</si>
  <si>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</si>
  <si>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</si>
  <si>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</si>
  <si>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</si>
  <si>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</si>
  <si>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</si>
  <si>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</si>
  <si>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</si>
  <si>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</si>
  <si>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</si>
  <si>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</si>
  <si>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</si>
  <si>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</si>
  <si>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</si>
  <si>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</si>
  <si>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</si>
  <si>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</si>
  <si>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</si>
  <si>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</si>
  <si>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</si>
  <si>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</si>
  <si>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</si>
  <si>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</si>
  <si>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</si>
  <si>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</si>
  <si>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</si>
  <si>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</si>
  <si>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</si>
  <si>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</si>
  <si>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</si>
  <si>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</si>
  <si>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</si>
  <si>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</si>
  <si>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</si>
  <si>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</si>
  <si>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</si>
  <si>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</si>
  <si>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</si>
  <si>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</si>
  <si>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</si>
  <si>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</si>
  <si>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</si>
  <si>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</si>
  <si>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</si>
  <si>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</si>
  <si>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</si>
  <si>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</si>
  <si>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</si>
  <si>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</si>
  <si>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</si>
  <si>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</si>
  <si>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</si>
  <si>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</si>
  <si>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</si>
  <si>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</si>
  <si>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</si>
  <si>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</si>
  <si>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</si>
  <si>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</si>
  <si>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</si>
  <si>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</si>
  <si>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</si>
  <si>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</si>
  <si>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</si>
  <si>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</si>
  <si>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</si>
  <si>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</si>
  <si>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</si>
  <si>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</si>
  <si>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</si>
  <si>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</si>
  <si>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</si>
  <si>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</si>
  <si>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</si>
  <si>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</si>
  <si>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</si>
  <si>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</si>
  <si>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</si>
  <si>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</si>
  <si>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</si>
  <si>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</si>
  <si>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</si>
  <si>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</si>
  <si>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</si>
  <si>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</si>
  <si>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</si>
  <si>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</si>
  <si>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</si>
  <si>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</si>
  <si>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</si>
  <si>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</si>
  <si>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</si>
  <si>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</si>
  <si>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</si>
  <si>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</si>
  <si>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</si>
  <si>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</si>
  <si>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</si>
  <si>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</si>
  <si>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</si>
  <si>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</si>
  <si>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</si>
  <si>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</si>
  <si>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</si>
  <si>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</si>
  <si>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</si>
  <si>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</si>
  <si>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</si>
  <si>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</si>
  <si>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</si>
  <si>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</si>
  <si>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</si>
  <si>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</si>
  <si>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</si>
  <si>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</si>
  <si>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</si>
  <si>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</si>
  <si>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</si>
  <si>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</si>
  <si>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</si>
  <si>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</si>
  <si>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</si>
  <si>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</si>
  <si>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</si>
  <si>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</si>
  <si>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</si>
  <si>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</si>
  <si>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</si>
  <si>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</si>
  <si>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</si>
  <si>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</si>
  <si>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</si>
  <si>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</si>
  <si>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</si>
  <si>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</si>
  <si>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</si>
  <si>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</si>
  <si>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</si>
  <si>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</si>
  <si>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</si>
  <si>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</si>
  <si>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</si>
  <si>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</si>
  <si>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</si>
  <si>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</si>
  <si>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</si>
  <si>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</si>
  <si>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</si>
  <si>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</si>
  <si>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</si>
  <si>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</si>
  <si>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</si>
  <si>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</si>
  <si>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</si>
  <si>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</si>
  <si>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</si>
  <si>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</si>
  <si>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</si>
  <si>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</si>
  <si>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</si>
  <si>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</si>
  <si>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</si>
  <si>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</si>
  <si>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</si>
  <si>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</si>
  <si>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</si>
  <si>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</si>
  <si>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</si>
  <si>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</si>
  <si>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</si>
  <si>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</si>
  <si>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</si>
  <si>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</si>
  <si>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</si>
  <si>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</si>
  <si>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</si>
  <si>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</si>
  <si>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</si>
  <si>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</si>
  <si>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</si>
  <si>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</si>
  <si>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</si>
  <si>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</si>
  <si>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</si>
  <si>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</si>
  <si>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</si>
  <si>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</si>
  <si>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</si>
  <si>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</si>
  <si>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</si>
  <si>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</si>
  <si>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</si>
  <si>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</si>
  <si>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</si>
  <si>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</si>
  <si>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</si>
  <si>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</si>
  <si>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</si>
  <si>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</si>
  <si>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</si>
  <si>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</si>
  <si>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</si>
  <si>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</si>
  <si>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</si>
  <si>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</si>
  <si>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</si>
  <si>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</si>
  <si>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</si>
  <si>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</si>
  <si>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</si>
  <si>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</si>
  <si>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</si>
  <si>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</si>
  <si>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</si>
  <si>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</si>
  <si>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</si>
  <si>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</si>
  <si>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</si>
  <si>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</si>
  <si>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</si>
  <si>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</si>
  <si>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</si>
  <si>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</si>
  <si>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</si>
  <si>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</si>
  <si>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</si>
  <si>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</si>
  <si>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</si>
  <si>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</si>
  <si>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</si>
  <si>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</si>
  <si>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</si>
  <si>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</si>
  <si>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</si>
  <si>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</si>
  <si>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</si>
  <si>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</si>
  <si>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</si>
  <si>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</si>
  <si>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</si>
  <si>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</si>
  <si>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</si>
  <si>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</si>
  <si>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</si>
  <si>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</si>
  <si>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</si>
  <si>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</si>
  <si>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</si>
  <si>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</si>
  <si>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</si>
  <si>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</si>
  <si>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</si>
  <si>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</si>
  <si>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</si>
  <si>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</si>
  <si>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</si>
  <si>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</si>
  <si>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</si>
  <si>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</si>
  <si>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</si>
  <si>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</si>
  <si>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</si>
  <si>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</si>
  <si>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</si>
  <si>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</si>
  <si>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</si>
  <si>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</si>
  <si>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</si>
  <si>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</si>
  <si>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</si>
  <si>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</si>
  <si>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</si>
  <si>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</si>
  <si>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</si>
  <si>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</si>
  <si>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</si>
  <si>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</si>
  <si>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</si>
  <si>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</si>
  <si>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</si>
  <si>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</si>
  <si>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</si>
  <si>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</si>
  <si>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</si>
  <si>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</si>
  <si>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</si>
  <si>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</si>
  <si>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</si>
  <si>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</si>
  <si>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</si>
  <si>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</si>
  <si>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</si>
  <si>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</si>
  <si>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</si>
  <si>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</si>
  <si>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</si>
  <si>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</si>
  <si>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</si>
  <si>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</si>
  <si>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</si>
  <si>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</si>
  <si>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</si>
  <si>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</si>
  <si>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</si>
  <si>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</si>
  <si>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</si>
  <si>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</si>
  <si>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</si>
  <si>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</si>
  <si>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</si>
  <si>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</si>
  <si>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</si>
  <si>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</si>
  <si>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</si>
  <si>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</si>
  <si>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</si>
  <si>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</si>
  <si>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</si>
  <si>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</si>
  <si>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</si>
  <si>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</si>
  <si>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</si>
  <si>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</si>
  <si>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</si>
  <si>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</si>
  <si>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</si>
  <si>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</si>
  <si>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</si>
  <si>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</si>
  <si>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</si>
  <si>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</si>
  <si>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</si>
  <si>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</si>
  <si>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</si>
  <si>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</si>
  <si>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</si>
  <si>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</si>
  <si>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</si>
  <si>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</si>
  <si>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</si>
  <si>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</si>
  <si>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</si>
  <si>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</si>
  <si>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</si>
  <si>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</si>
  <si>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</si>
  <si>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</si>
  <si>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</si>
  <si>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</si>
  <si>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</si>
  <si>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</si>
  <si>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</si>
  <si>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</si>
  <si>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</si>
  <si>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</si>
  <si>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</si>
  <si>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</si>
  <si>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</si>
  <si>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</si>
  <si>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</si>
  <si>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</si>
  <si>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</si>
  <si>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</si>
  <si>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</si>
  <si>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</si>
  <si>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</si>
  <si>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</si>
  <si>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</si>
  <si>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</si>
  <si>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RAFI GmbH &amp; Co. KG</t>
  </si>
  <si>
    <t>315436832</t>
  </si>
  <si>
    <t>Development Support</t>
  </si>
  <si>
    <t>Ravensburger Strasse 128-134, D-88276 Berg</t>
  </si>
  <si>
    <t>Karsten Hoffmann</t>
  </si>
  <si>
    <t>karsten.hoffmann@rafi-group.com</t>
  </si>
  <si>
    <t>+49751891284</t>
  </si>
  <si>
    <t>Dipl.-Ing.</t>
  </si>
  <si>
    <t>All identified smelters have been validated as compliant based on their statements.</t>
  </si>
  <si>
    <t>CID003205</t>
  </si>
  <si>
    <t>PT Bangka Serumpun</t>
  </si>
  <si>
    <t>Alpha</t>
  </si>
  <si>
    <t>Bairro Guarapiranga</t>
  </si>
  <si>
    <t>Kobe</t>
  </si>
  <si>
    <t>PT Aries Kencana Sejahtera</t>
  </si>
  <si>
    <t>CID000309</t>
  </si>
  <si>
    <t>Pemali</t>
  </si>
  <si>
    <t>PT Artha Cipta Langgeng</t>
  </si>
  <si>
    <t>CID001399</t>
  </si>
  <si>
    <t>PT Babel Inti Perkasa</t>
  </si>
  <si>
    <t>CID001402</t>
  </si>
  <si>
    <t>Lintang</t>
  </si>
  <si>
    <t>PT Babel Surya Alam Lestari</t>
  </si>
  <si>
    <t>CID001406</t>
  </si>
  <si>
    <t>Badau</t>
  </si>
  <si>
    <t>PT Bukit Timah</t>
  </si>
  <si>
    <t>CID001428</t>
  </si>
  <si>
    <t>PT Timah Nusantara</t>
  </si>
  <si>
    <t>CID001486</t>
  </si>
  <si>
    <t>Tempilang</t>
  </si>
  <si>
    <t>PT Tommy Utama</t>
  </si>
  <si>
    <t>CID001493</t>
  </si>
  <si>
    <t>Sumping Desa Batu Peyu</t>
  </si>
  <si>
    <t>CV Ayi Jaya</t>
  </si>
  <si>
    <t>CID002570</t>
  </si>
  <si>
    <t>PT Sukses Inti Makmur (SIM)</t>
  </si>
  <si>
    <t>CID002816</t>
  </si>
  <si>
    <t>Belitung</t>
  </si>
  <si>
    <t>PT Menara Cipta Mulia</t>
  </si>
  <si>
    <t>CID002835</t>
  </si>
  <si>
    <t>Mentawak</t>
  </si>
  <si>
    <t>PT Rajawali Rimba Perkasa</t>
  </si>
  <si>
    <t>CID003381</t>
  </si>
  <si>
    <t>Tukak Sadai</t>
  </si>
  <si>
    <t>https://www.rafi-group.com/en/sourcing-policy/</t>
  </si>
  <si>
    <t>CID001460</t>
  </si>
  <si>
    <t>PT Refined Bangka Tin</t>
  </si>
  <si>
    <t>According supplier declaration</t>
  </si>
  <si>
    <t xml:space="preserve">RAFI utilizes the Conformant and Active Smelters &amp; Refiners list created by the RMI's Responsible Minerals Assurance Process in support of its due diligence obligations with date of creation of this RMI. </t>
  </si>
  <si>
    <t>Checking the information provided by our suppliers and, if necessary, requesting correction in the event of non-compliance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</si>
</sst>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85" fillId="33" borderId="58" xfId="487" applyNumberFormat="1"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248">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0000"/>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arsten.hoffmann@rafi-group.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rafi-group.com/en/sourcing-policy/" TargetMode="External"/><Relationship Id="rId4" Type="http://schemas.openxmlformats.org/officeDocument/2006/relationships/hyperlink" Target="mailto:karsten.hoffmann@rafi-grou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4D9E1A8-5EF4-488D-9DA5-A060804A2BB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42179D8-1CF9-41E4-8B09-8E7D7C6BB4D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7" sqref="G87:J87"/>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96"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50" t="s">
        <v>15823</v>
      </c>
      <c r="E21" s="351"/>
      <c r="F21" s="351"/>
      <c r="G21" s="351"/>
      <c r="H21" s="351"/>
      <c r="I21" s="351"/>
      <c r="J21" s="35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1">
        <v>45867</v>
      </c>
      <c r="E22" s="38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3" t="str">
        <f ca="1">OFFSET(L!$C$1,MATCH("Declaration"&amp;ADDRESS(ROW(),COLUMN(),4),L!$A:$A,0)-1,SL,,)</f>
        <v>Answer the following questions 1 - 8 based on the declaration scope indicated above</v>
      </c>
      <c r="C24" s="383"/>
      <c r="D24" s="383"/>
      <c r="E24" s="383"/>
      <c r="F24" s="383"/>
      <c r="G24" s="383"/>
      <c r="H24" s="383"/>
      <c r="I24" s="383"/>
      <c r="J24" s="38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t="s">
        <v>15864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28" t="s">
        <v>15864</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477</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477</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477</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2432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2432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2432</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t="s">
        <v>15825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t="s">
        <v>15825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28" t="s">
        <v>15825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15861</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476</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t="s">
        <v>15865</v>
      </c>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t="s">
        <v>15866</v>
      </c>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247" priority="161" stopIfTrue="1">
      <formula>IF($D$22="",TRUE)</formula>
    </cfRule>
  </conditionalFormatting>
  <conditionalFormatting sqref="D26:E26">
    <cfRule type="expression" dxfId="246" priority="139" stopIfTrue="1">
      <formula>IF($D$26="",TRUE)</formula>
    </cfRule>
  </conditionalFormatting>
  <conditionalFormatting sqref="D27:E27">
    <cfRule type="expression" dxfId="245" priority="146" stopIfTrue="1">
      <formula>IF($D$27="",TRUE)</formula>
    </cfRule>
  </conditionalFormatting>
  <conditionalFormatting sqref="D28:E28">
    <cfRule type="expression" dxfId="244" priority="147" stopIfTrue="1">
      <formula>IF($D$28="",TRUE)</formula>
    </cfRule>
  </conditionalFormatting>
  <conditionalFormatting sqref="D29:E29">
    <cfRule type="expression" dxfId="243" priority="148" stopIfTrue="1">
      <formula>IF($D$29="",TRUE)</formula>
    </cfRule>
  </conditionalFormatting>
  <conditionalFormatting sqref="D32:E32">
    <cfRule type="expression" dxfId="242" priority="57" stopIfTrue="1">
      <formula>IF(AND(OR($D$26="Yes",$D$26=""),$D$32=""),1,0)</formula>
    </cfRule>
    <cfRule type="expression" dxfId="241" priority="144" stopIfTrue="1">
      <formula>$P$26=""</formula>
    </cfRule>
  </conditionalFormatting>
  <conditionalFormatting sqref="D33:E33">
    <cfRule type="expression" dxfId="240" priority="44" stopIfTrue="1">
      <formula>IF(AND(OR($D$27="Yes",$D$27=""),$D$33=""),1,0)</formula>
    </cfRule>
    <cfRule type="expression" dxfId="239" priority="45" stopIfTrue="1">
      <formula>$P$27=""</formula>
    </cfRule>
  </conditionalFormatting>
  <conditionalFormatting sqref="D34:E34">
    <cfRule type="expression" dxfId="238" priority="3" stopIfTrue="1">
      <formula>IF(AND(OR($D$28="Yes",$D$28=""),$D$34=""),1,0)</formula>
    </cfRule>
    <cfRule type="expression" dxfId="237" priority="4" stopIfTrue="1">
      <formula>$P$28=""</formula>
    </cfRule>
  </conditionalFormatting>
  <conditionalFormatting sqref="D35:E35">
    <cfRule type="expression" dxfId="236" priority="41" stopIfTrue="1">
      <formula>IF(AND(OR($D$29="Yes",$D$29=""),$D$35=""),1,0)</formula>
    </cfRule>
    <cfRule type="expression" dxfId="235" priority="165" stopIfTrue="1">
      <formula>$P$29=""</formula>
    </cfRule>
  </conditionalFormatting>
  <conditionalFormatting sqref="D38:E38 D44:E44 D50:E50 D56:E56 D62:E62 D68:E68">
    <cfRule type="expression" dxfId="234" priority="20" stopIfTrue="1">
      <formula>$P$26=""</formula>
    </cfRule>
    <cfRule type="expression" dxfId="233" priority="21" stopIfTrue="1">
      <formula>$P$32=""</formula>
    </cfRule>
  </conditionalFormatting>
  <conditionalFormatting sqref="D38:E38">
    <cfRule type="expression" dxfId="232" priority="56" stopIfTrue="1">
      <formula>IF(AND(OR($D$26="Yes",$D$26=""),OR($D$32="Yes",$D$32=""),D38=""),1,0)</formula>
    </cfRule>
  </conditionalFormatting>
  <conditionalFormatting sqref="D39:E39 D45:E45 D51:E51 D57:E57 D63:E63 D69:E69">
    <cfRule type="expression" dxfId="231" priority="14" stopIfTrue="1">
      <formula>$P$33=""</formula>
    </cfRule>
    <cfRule type="expression" dxfId="230" priority="15" stopIfTrue="1">
      <formula>$P$39=""</formula>
    </cfRule>
  </conditionalFormatting>
  <conditionalFormatting sqref="D39:E39">
    <cfRule type="expression" dxfId="229" priority="52" stopIfTrue="1">
      <formula>IF(AND(OR($D$27="Yes",$D$27=""),OR($D$33="Yes",$D$33=""),D39=""),1,0)</formula>
    </cfRule>
  </conditionalFormatting>
  <conditionalFormatting sqref="D40:E40 D46:E46 D52:E52 D58:E58 D64:E64 D70:E70">
    <cfRule type="expression" dxfId="228" priority="9" stopIfTrue="1">
      <formula>$P$28=""</formula>
    </cfRule>
    <cfRule type="expression" dxfId="227" priority="10" stopIfTrue="1">
      <formula>$P$34=""</formula>
    </cfRule>
  </conditionalFormatting>
  <conditionalFormatting sqref="D40:E40">
    <cfRule type="expression" dxfId="226" priority="51" stopIfTrue="1">
      <formula>IF(AND(OR($D$28="Yes",$D$28=""),OR($D$34="Yes",$D$34=""),D40=""),1,0)</formula>
    </cfRule>
  </conditionalFormatting>
  <conditionalFormatting sqref="D41:E41 D47:E47 D53:E53 D59:E59 D65:E65 D71:E71">
    <cfRule type="expression" dxfId="225" priority="5" stopIfTrue="1">
      <formula>$P$29=""</formula>
    </cfRule>
    <cfRule type="expression" dxfId="224" priority="6" stopIfTrue="1">
      <formula>$P$35=""</formula>
    </cfRule>
  </conditionalFormatting>
  <conditionalFormatting sqref="D41:E41">
    <cfRule type="expression" dxfId="223" priority="167" stopIfTrue="1">
      <formula>IF(AND(OR($D$29="Yes",$D$29=""),OR($D$35="Yes",$D$35=""),D41=""),1,0)</formula>
    </cfRule>
  </conditionalFormatting>
  <conditionalFormatting sqref="D44:E44">
    <cfRule type="expression" dxfId="222" priority="55" stopIfTrue="1">
      <formula>IF(AND(OR($D$26="Yes",$D$26=""),OR($D$32="Yes",$D$32=""),D44=""),1,0)</formula>
    </cfRule>
  </conditionalFormatting>
  <conditionalFormatting sqref="D45:E45">
    <cfRule type="expression" dxfId="221" priority="17" stopIfTrue="1">
      <formula>IF(AND(OR($D$27="Yes",$D$27=""),OR($D$33="Yes",$D$33=""),D45=""),1,0)</formula>
    </cfRule>
  </conditionalFormatting>
  <conditionalFormatting sqref="D46:E46">
    <cfRule type="expression" dxfId="220" priority="42" stopIfTrue="1">
      <formula>IF(AND(OR($D$28="Yes",$D$28=""),OR($D$34="Yes",$D$34=""),D46=""),1,0)</formula>
    </cfRule>
  </conditionalFormatting>
  <conditionalFormatting sqref="D47:E47">
    <cfRule type="expression" dxfId="219" priority="50" stopIfTrue="1">
      <formula>IF(AND(OR($D$29="Yes",$D$29=""),OR($D$35="Yes",$D$35=""),D47=""),1,0)</formula>
    </cfRule>
  </conditionalFormatting>
  <conditionalFormatting sqref="D50:E50">
    <cfRule type="expression" dxfId="218" priority="23" stopIfTrue="1">
      <formula>IF(AND(OR($D$26="Yes",$D$26=""),OR($D$32="Yes",$D$32=""),D50=""),1,0)</formula>
    </cfRule>
  </conditionalFormatting>
  <conditionalFormatting sqref="D51:E51">
    <cfRule type="expression" dxfId="217" priority="162" stopIfTrue="1">
      <formula>IF(AND(OR($D$27="Yes",$D$27=""),OR($D$33="Yes",$D$33=""),D51=""),1,0)</formula>
    </cfRule>
  </conditionalFormatting>
  <conditionalFormatting sqref="D52:E52">
    <cfRule type="expression" dxfId="216" priority="13" stopIfTrue="1">
      <formula>IF(AND(OR($D$28="Yes",$D$28=""),OR($D$34="Yes",$D$34=""),D52=""),1,0)</formula>
    </cfRule>
  </conditionalFormatting>
  <conditionalFormatting sqref="D53:E53">
    <cfRule type="expression" dxfId="215" priority="36" stopIfTrue="1">
      <formula>IF(AND(OR($D$29="Yes",$D$29=""),OR($D$35="Yes",$D$35=""),D53=""),1,0)</formula>
    </cfRule>
  </conditionalFormatting>
  <conditionalFormatting sqref="D56:E56">
    <cfRule type="expression" dxfId="214" priority="31" stopIfTrue="1">
      <formula>IF(AND(OR($D$26="Yes",$D$26=""),OR($D$32="Yes",$D$32=""),D56=""),1,0)</formula>
    </cfRule>
  </conditionalFormatting>
  <conditionalFormatting sqref="D57:E57">
    <cfRule type="expression" dxfId="213" priority="19" stopIfTrue="1">
      <formula>IF(AND(OR($D$27="Yes",$D$27=""),OR($D$33="Yes",$D$33=""),D57=""),1,0)</formula>
    </cfRule>
  </conditionalFormatting>
  <conditionalFormatting sqref="D58:E58">
    <cfRule type="expression" dxfId="212" priority="12" stopIfTrue="1">
      <formula>IF(AND(OR($D$28="Yes",$D$28=""),OR($D$34="Yes",$D$34=""),D58=""),1,0)</formula>
    </cfRule>
  </conditionalFormatting>
  <conditionalFormatting sqref="D59:E59">
    <cfRule type="expression" dxfId="211" priority="8" stopIfTrue="1">
      <formula>IF(AND(OR($D$29="Yes",$D$29=""),OR($D$35="Yes",$D$35=""),D59=""),1,0)</formula>
    </cfRule>
  </conditionalFormatting>
  <conditionalFormatting sqref="D62:E62">
    <cfRule type="expression" dxfId="210" priority="30" stopIfTrue="1">
      <formula>IF(AND(OR($D$26="Yes",$D$26=""),OR($D$32="Yes",$D$32=""),D62=""),1,0)</formula>
    </cfRule>
  </conditionalFormatting>
  <conditionalFormatting sqref="D63:E63">
    <cfRule type="expression" dxfId="209" priority="16" stopIfTrue="1">
      <formula>IF(AND(OR($D$27="Yes",$D$27=""),OR($D$33="Yes",$D$33=""),D63=""),1,0)</formula>
    </cfRule>
  </conditionalFormatting>
  <conditionalFormatting sqref="D64:E64">
    <cfRule type="expression" dxfId="208" priority="11" stopIfTrue="1">
      <formula>IF(AND(OR($D$28="Yes",$D$28=""),OR($D$34="Yes",$D$34=""),D64=""),1,0)</formula>
    </cfRule>
  </conditionalFormatting>
  <conditionalFormatting sqref="D65:E65">
    <cfRule type="expression" dxfId="207" priority="7" stopIfTrue="1">
      <formula>IF(AND(OR($D$29="Yes",$D$29=""),OR($D$35="Yes",$D$35=""),D65=""),1,0)</formula>
    </cfRule>
  </conditionalFormatting>
  <conditionalFormatting sqref="D68:E68">
    <cfRule type="expression" dxfId="206" priority="22" stopIfTrue="1">
      <formula>IF(AND(OR($D$26="Yes",$D$26=""),OR($D$32="Yes",$D$32=""),D68=""),1,0)</formula>
    </cfRule>
  </conditionalFormatting>
  <conditionalFormatting sqref="D69:E69">
    <cfRule type="expression" dxfId="205" priority="18" stopIfTrue="1">
      <formula>IF(AND(OR($D$27="Yes",$D$27=""),OR($D$33="Yes",$D$33=""),D69=""),1,0)</formula>
    </cfRule>
  </conditionalFormatting>
  <conditionalFormatting sqref="D70:E70">
    <cfRule type="expression" dxfId="204" priority="164" stopIfTrue="1">
      <formula>IF(AND(OR($D$28="Yes",$D$28=""),OR($D$34="Yes",$D$34=""),D70=""),1,0)</formula>
    </cfRule>
  </conditionalFormatting>
  <conditionalFormatting sqref="D71:E71">
    <cfRule type="expression" dxfId="203" priority="166" stopIfTrue="1">
      <formula>IF(AND(OR($D$29="Yes",$D$29=""),OR($D$35="Yes",$D$35=""),D71=""),1,0)</formula>
    </cfRule>
  </conditionalFormatting>
  <conditionalFormatting sqref="D75:E75 D77:E77 D79:E79 D81:E81 D83 D85:E85 D87:E87 D89:E89">
    <cfRule type="expression" dxfId="202" priority="87" stopIfTrue="1">
      <formula>AND(OR($D$26="No",AND($D$26="Yes",$D$32="No")),OR($D$27="No",AND($D$27="Yes",$D$33="No")),OR($D$28="No",AND($D$28="Yes",$D$34="No")),OR($D$29="No",AND($D$29="Yes",$D$35="No")))</formula>
    </cfRule>
    <cfRule type="expression" dxfId="201" priority="88" stopIfTrue="1">
      <formula>IF(D75="",TRUE)</formula>
    </cfRule>
  </conditionalFormatting>
  <conditionalFormatting sqref="D9:G9">
    <cfRule type="expression" dxfId="200" priority="154" stopIfTrue="1">
      <formula>IF($D$9="",TRUE)</formula>
    </cfRule>
  </conditionalFormatting>
  <conditionalFormatting sqref="D8:J8">
    <cfRule type="expression" dxfId="199" priority="153" stopIfTrue="1">
      <formula>IF($D$8="",TRUE)</formula>
    </cfRule>
  </conditionalFormatting>
  <conditionalFormatting sqref="D10:J10">
    <cfRule type="expression" dxfId="198" priority="58" stopIfTrue="1">
      <formula>IF($D$9=$Q$9,TRUE)</formula>
    </cfRule>
    <cfRule type="expression" dxfId="197" priority="168" stopIfTrue="1">
      <formula>IF(AND($D$10="",$D$9=$R$9),TRUE)</formula>
    </cfRule>
  </conditionalFormatting>
  <conditionalFormatting sqref="D15:J15">
    <cfRule type="expression" dxfId="196" priority="155" stopIfTrue="1">
      <formula>IF($D$15="",TRUE)</formula>
    </cfRule>
  </conditionalFormatting>
  <conditionalFormatting sqref="D16:J16">
    <cfRule type="expression" dxfId="195" priority="156" stopIfTrue="1">
      <formula>IF($D$16="",TRUE)</formula>
    </cfRule>
  </conditionalFormatting>
  <conditionalFormatting sqref="D17:J17">
    <cfRule type="expression" dxfId="194" priority="24" stopIfTrue="1">
      <formula>IF($D$17="",TRUE)</formula>
    </cfRule>
  </conditionalFormatting>
  <conditionalFormatting sqref="D18:J18">
    <cfRule type="expression" dxfId="193" priority="158" stopIfTrue="1">
      <formula>IF($D$18="",TRUE)</formula>
    </cfRule>
  </conditionalFormatting>
  <conditionalFormatting sqref="G77:J77">
    <cfRule type="expression" dxfId="192" priority="59" stopIfTrue="1">
      <formula>IF(AND($D$77="Yes",$G$77=""),TRUE)</formula>
    </cfRule>
  </conditionalFormatting>
  <conditionalFormatting sqref="G85:J85">
    <cfRule type="expression" dxfId="191" priority="49" stopIfTrue="1">
      <formula>IF(AND($D$85="Yes, using other format (describe)",$G$85=""),TRUE)</formula>
    </cfRule>
  </conditionalFormatting>
  <conditionalFormatting sqref="D20:J20">
    <cfRule type="expression" dxfId="190" priority="2" stopIfTrue="1">
      <formula>IF($D$16="",TRUE)</formula>
    </cfRule>
  </conditionalFormatting>
  <conditionalFormatting sqref="D21:J21">
    <cfRule type="expression" dxfId="189" priority="1" stopIfTrue="1">
      <formula>IF($D$17="",TRUE)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4998E5A-C2DF-4DB2-A322-8536550AB026}"/>
    <hyperlink ref="D20" r:id="rId4" xr:uid="{EC100A56-02FC-4FC0-9EFE-FED105C562E3}"/>
    <hyperlink ref="G77" r:id="rId5" xr:uid="{ABE6D6AD-DD49-4D60-9234-17D2D317E94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103" sqref="A103:J103"/>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475</v>
      </c>
    </row>
    <row r="3" spans="1:34" s="221" customFormat="1" ht="177"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2025 Responsible Minerals Initiative. All rights reserved.</v>
      </c>
      <c r="H3" s="387"/>
      <c r="I3" s="388"/>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637</v>
      </c>
      <c r="B5" s="182" t="s">
        <v>1098</v>
      </c>
      <c r="C5" s="186" t="s">
        <v>2236</v>
      </c>
      <c r="D5" s="230"/>
      <c r="E5" s="182" t="s">
        <v>1067</v>
      </c>
      <c r="F5" s="182" t="s">
        <v>637</v>
      </c>
      <c r="G5" s="182" t="s">
        <v>13177</v>
      </c>
      <c r="H5" s="183">
        <v>0</v>
      </c>
      <c r="I5" s="184" t="s">
        <v>1516</v>
      </c>
      <c r="J5" s="184" t="s">
        <v>1517</v>
      </c>
      <c r="K5" s="224"/>
      <c r="L5" s="224"/>
      <c r="M5" s="224"/>
      <c r="N5" s="224"/>
      <c r="O5" s="224"/>
      <c r="P5" s="185"/>
      <c r="Q5" s="225"/>
      <c r="R5" s="182" t="str">
        <f ca="1">IF(ISERROR($V5),"",OFFSET('Smelter Look-up'!$C$4,$V5-4,0)&amp;"")</f>
        <v>Argor-Heraeus S.A.</v>
      </c>
      <c r="S5" s="181" t="str">
        <f ca="1">IF(B5="","",IF(ISERROR(MATCH($E5,CL,0)),"Unknown",INDIRECT("'C'!$A$"&amp;MATCH($E5,CL,0)+1)))</f>
        <v>CH</v>
      </c>
      <c r="T5" s="181" t="str">
        <f ca="1">IF(B5="","",IF(ISERROR(MATCH($J5,SorP!$B$1:$B$6226,0)),"",INDIRECT("'SorP'!$A$"&amp;MATCH($S5&amp;$J5,SorP!C:C,0))))</f>
        <v>CH-TI</v>
      </c>
      <c r="U5" s="201"/>
      <c r="V5" s="226">
        <f>IF(C5="",NA(),IF(OR(C5="Smelter not listed",C5="Smelter not yet identified"),MATCH($B5&amp;$D5,'Smelter Look-up'!$J:$J,0),MATCH($B5&amp;$C5,'Smelter Look-up'!$J:$J,0)))</f>
        <v>28</v>
      </c>
      <c r="X5" s="227">
        <f t="shared" ref="X5" si="0">IF(AND(C5="Smelter not listed",OR(LEN(D5)=0,LEN(E5)=0)),1,0)</f>
        <v>0</v>
      </c>
      <c r="AB5" s="228" t="str">
        <f t="shared" ref="AB5" si="1">B5&amp;C5</f>
        <v>GoldArgor-Heraeus S.A.</v>
      </c>
    </row>
    <row r="6" spans="1:34" s="227" customFormat="1" ht="20.100000000000001" customHeight="1">
      <c r="A6" s="262" t="s">
        <v>634</v>
      </c>
      <c r="B6" s="182" t="s">
        <v>1098</v>
      </c>
      <c r="C6" s="186" t="s">
        <v>15276</v>
      </c>
      <c r="D6" s="230"/>
      <c r="E6" s="182" t="s">
        <v>1070</v>
      </c>
      <c r="F6" s="182" t="s">
        <v>634</v>
      </c>
      <c r="G6" s="182" t="s">
        <v>13177</v>
      </c>
      <c r="H6" s="183">
        <v>0</v>
      </c>
      <c r="I6" s="184" t="s">
        <v>1510</v>
      </c>
      <c r="J6" s="184" t="s">
        <v>1511</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IF(C6="",NA(),IF(OR(C6="Smelter not listed",C6="Smelter not yet identified"),MATCH($B6&amp;$D6,'Smelter Look-up'!$J:$J,0),MATCH($B6&amp;$C6,'Smelter Look-up'!$J:$J,0)))</f>
        <v>10</v>
      </c>
      <c r="X6" s="227">
        <f t="shared" ref="X6:X37" si="3">IF(AND(C6="Smelter not listed",OR(LEN(D6)=0,LEN(E6)=0)),1,0)</f>
        <v>0</v>
      </c>
      <c r="AB6" s="228" t="str">
        <f t="shared" ref="AB6:AB37" si="4">B6&amp;C6</f>
        <v>GoldAgosi AG</v>
      </c>
    </row>
    <row r="7" spans="1:34" s="227" customFormat="1" ht="20.100000000000001" customHeight="1">
      <c r="A7" s="262" t="s">
        <v>641</v>
      </c>
      <c r="B7" s="182" t="s">
        <v>1098</v>
      </c>
      <c r="C7" s="186" t="s">
        <v>1191</v>
      </c>
      <c r="D7" s="230"/>
      <c r="E7" s="182" t="s">
        <v>1070</v>
      </c>
      <c r="F7" s="182" t="s">
        <v>641</v>
      </c>
      <c r="G7" s="182" t="s">
        <v>13177</v>
      </c>
      <c r="H7" s="183">
        <v>0</v>
      </c>
      <c r="I7" s="184" t="s">
        <v>1523</v>
      </c>
      <c r="J7" s="184" t="s">
        <v>1523</v>
      </c>
      <c r="K7" s="224"/>
      <c r="L7" s="224"/>
      <c r="M7" s="224"/>
      <c r="N7" s="224"/>
      <c r="O7" s="224"/>
      <c r="P7" s="185"/>
      <c r="Q7" s="225"/>
      <c r="R7" s="182" t="str">
        <f ca="1">IF(ISERROR($V7),"",OFFSET('Smelter Look-up'!$C$4,$V7-4,0)&amp;"")</f>
        <v>Aurubis AG</v>
      </c>
      <c r="S7" s="181" t="str">
        <f t="shared" ca="1" si="2"/>
        <v>DE</v>
      </c>
      <c r="T7" s="181" t="str">
        <f ca="1">IF(B7="","",IF(ISERROR(MATCH($J7,SorP!$B$1:$B$6226,0)),"",INDIRECT("'SorP'!$A$"&amp;MATCH($S7&amp;$J7,SorP!C:C,0))))</f>
        <v>DE-HH</v>
      </c>
      <c r="U7" s="201"/>
      <c r="V7" s="226">
        <f>IF(C7="",NA(),IF(OR(C7="Smelter not listed",C7="Smelter not yet identified"),MATCH($B7&amp;$D7,'Smelter Look-up'!$J:$J,0),MATCH($B7&amp;$C7,'Smelter Look-up'!$J:$J,0)))</f>
        <v>39</v>
      </c>
      <c r="X7" s="227">
        <f t="shared" si="3"/>
        <v>0</v>
      </c>
      <c r="AB7" s="228" t="str">
        <f t="shared" si="4"/>
        <v>GoldAurubis AG</v>
      </c>
    </row>
    <row r="8" spans="1:34" s="227" customFormat="1" ht="20.100000000000001" customHeight="1">
      <c r="A8" s="262" t="s">
        <v>649</v>
      </c>
      <c r="B8" s="182" t="s">
        <v>1098</v>
      </c>
      <c r="C8" s="186" t="s">
        <v>50</v>
      </c>
      <c r="D8" s="230"/>
      <c r="E8" s="182" t="s">
        <v>1076</v>
      </c>
      <c r="F8" s="182" t="s">
        <v>649</v>
      </c>
      <c r="G8" s="182" t="s">
        <v>13177</v>
      </c>
      <c r="H8" s="183">
        <v>0</v>
      </c>
      <c r="I8" s="184" t="s">
        <v>1536</v>
      </c>
      <c r="J8" s="184" t="s">
        <v>6417</v>
      </c>
      <c r="K8" s="224"/>
      <c r="L8" s="224"/>
      <c r="M8" s="224"/>
      <c r="N8" s="224"/>
      <c r="O8" s="224"/>
      <c r="P8" s="185"/>
      <c r="Q8" s="225"/>
      <c r="R8" s="182" t="str">
        <f ca="1">IF(ISERROR($V8),"",OFFSET('Smelter Look-up'!$C$4,$V8-4,0)&amp;"")</f>
        <v>Chimet S.p.A.</v>
      </c>
      <c r="S8" s="181" t="str">
        <f t="shared" ca="1" si="2"/>
        <v>IT</v>
      </c>
      <c r="T8" s="181" t="str">
        <f ca="1">IF(B8="","",IF(ISERROR(MATCH($J8,SorP!$B$1:$B$6226,0)),"",INDIRECT("'SorP'!$A$"&amp;MATCH($S8&amp;$J8,SorP!C:C,0))))</f>
        <v>IT-52</v>
      </c>
      <c r="U8" s="201"/>
      <c r="V8" s="226">
        <f>IF(C8="",NA(),IF(OR(C8="Smelter not listed",C8="Smelter not yet identified"),MATCH($B8&amp;$D8,'Smelter Look-up'!$J:$J,0),MATCH($B8&amp;$C8,'Smelter Look-up'!$J:$J,0)))</f>
        <v>56</v>
      </c>
      <c r="X8" s="227">
        <f t="shared" si="3"/>
        <v>0</v>
      </c>
      <c r="AB8" s="228" t="str">
        <f t="shared" si="4"/>
        <v>GoldChimet S.p.A.</v>
      </c>
    </row>
    <row r="9" spans="1:34" s="227" customFormat="1" ht="20.100000000000001" customHeight="1">
      <c r="A9" s="262" t="s">
        <v>645</v>
      </c>
      <c r="B9" s="182" t="s">
        <v>1098</v>
      </c>
      <c r="C9" s="186" t="s">
        <v>644</v>
      </c>
      <c r="D9" s="230"/>
      <c r="E9" s="182" t="s">
        <v>1070</v>
      </c>
      <c r="F9" s="182" t="s">
        <v>645</v>
      </c>
      <c r="G9" s="182" t="s">
        <v>13177</v>
      </c>
      <c r="H9" s="183">
        <v>0</v>
      </c>
      <c r="I9" s="184" t="s">
        <v>1510</v>
      </c>
      <c r="J9" s="184" t="s">
        <v>1511</v>
      </c>
      <c r="K9" s="224"/>
      <c r="L9" s="224"/>
      <c r="M9" s="224"/>
      <c r="N9" s="224"/>
      <c r="O9" s="224"/>
      <c r="P9" s="185"/>
      <c r="Q9" s="225"/>
      <c r="R9" s="182" t="str">
        <f ca="1">IF(ISERROR($V9),"",OFFSET('Smelter Look-up'!$C$4,$V9-4,0)&amp;"")</f>
        <v>C. Hafner GmbH + Co. KG</v>
      </c>
      <c r="S9" s="181" t="str">
        <f t="shared" ca="1" si="2"/>
        <v>DE</v>
      </c>
      <c r="T9" s="181" t="str">
        <f ca="1">IF(B9="","",IF(ISERROR(MATCH($J9,SorP!$B$1:$B$6226,0)),"",INDIRECT("'SorP'!$A$"&amp;MATCH($S9&amp;$J9,SorP!C:C,0))))</f>
        <v>DE-BW</v>
      </c>
      <c r="U9" s="201"/>
      <c r="V9" s="226">
        <f>IF(C9="",NA(),IF(OR(C9="Smelter not listed",C9="Smelter not yet identified"),MATCH($B9&amp;$D9,'Smelter Look-up'!$J:$J,0),MATCH($B9&amp;$C9,'Smelter Look-up'!$J:$J,0)))</f>
        <v>45</v>
      </c>
      <c r="X9" s="227">
        <f t="shared" si="3"/>
        <v>0</v>
      </c>
      <c r="AB9" s="228" t="str">
        <f t="shared" si="4"/>
        <v>GoldC. Hafner GmbH + Co. KG</v>
      </c>
    </row>
    <row r="10" spans="1:34" s="227" customFormat="1" ht="20.100000000000001" customHeight="1">
      <c r="A10" s="262" t="s">
        <v>661</v>
      </c>
      <c r="B10" s="182" t="s">
        <v>1098</v>
      </c>
      <c r="C10" s="186" t="s">
        <v>14928</v>
      </c>
      <c r="D10" s="230"/>
      <c r="E10" s="182" t="s">
        <v>1070</v>
      </c>
      <c r="F10" s="182" t="s">
        <v>661</v>
      </c>
      <c r="G10" s="182" t="s">
        <v>13177</v>
      </c>
      <c r="H10" s="183">
        <v>0</v>
      </c>
      <c r="I10" s="184" t="s">
        <v>1556</v>
      </c>
      <c r="J10" s="184" t="s">
        <v>4195</v>
      </c>
      <c r="K10" s="224"/>
      <c r="L10" s="224"/>
      <c r="M10" s="224"/>
      <c r="N10" s="224"/>
      <c r="O10" s="224"/>
      <c r="P10" s="185"/>
      <c r="Q10" s="225"/>
      <c r="R10" s="182" t="str">
        <f ca="1">IF(ISERROR($V10),"",OFFSET('Smelter Look-up'!$C$4,$V10-4,0)&amp;"")</f>
        <v>Heraeus Germany GmbH Co. KG</v>
      </c>
      <c r="S10" s="181" t="str">
        <f t="shared" ca="1" si="2"/>
        <v>DE</v>
      </c>
      <c r="T10" s="181" t="str">
        <f ca="1">IF(B10="","",IF(ISERROR(MATCH($J10,SorP!$B$1:$B$6226,0)),"",INDIRECT("'SorP'!$A$"&amp;MATCH($S10&amp;$J10,SorP!C:C,0))))</f>
        <v>DE-HE</v>
      </c>
      <c r="U10" s="201"/>
      <c r="V10" s="226">
        <f>IF(C10="",NA(),IF(OR(C10="Smelter not listed",C10="Smelter not yet identified"),MATCH($B10&amp;$D10,'Smelter Look-up'!$J:$J,0),MATCH($B10&amp;$C10,'Smelter Look-up'!$J:$J,0)))</f>
        <v>108</v>
      </c>
      <c r="X10" s="227">
        <f t="shared" si="3"/>
        <v>0</v>
      </c>
      <c r="AB10" s="228" t="str">
        <f t="shared" si="4"/>
        <v>GoldHeraeus Germany GmbH Co. KG</v>
      </c>
    </row>
    <row r="11" spans="1:34" s="227" customFormat="1" ht="20.100000000000001" customHeight="1">
      <c r="A11" s="262" t="s">
        <v>708</v>
      </c>
      <c r="B11" s="182" t="s">
        <v>1098</v>
      </c>
      <c r="C11" s="186" t="s">
        <v>12380</v>
      </c>
      <c r="D11" s="230"/>
      <c r="E11" s="182" t="s">
        <v>1071</v>
      </c>
      <c r="F11" s="182" t="s">
        <v>708</v>
      </c>
      <c r="G11" s="182" t="s">
        <v>13177</v>
      </c>
      <c r="H11" s="183">
        <v>0</v>
      </c>
      <c r="I11" s="184" t="s">
        <v>1617</v>
      </c>
      <c r="J11" s="184" t="s">
        <v>4621</v>
      </c>
      <c r="K11" s="224"/>
      <c r="L11" s="224"/>
      <c r="M11" s="224"/>
      <c r="N11" s="224"/>
      <c r="O11" s="224"/>
      <c r="P11" s="185"/>
      <c r="Q11" s="225"/>
      <c r="R11" s="182" t="str">
        <f ca="1">IF(ISERROR($V11),"",OFFSET('Smelter Look-up'!$C$4,$V11-4,0)&amp;"")</f>
        <v>SEMPSA Joyeria Plateria S.A.</v>
      </c>
      <c r="S11" s="181" t="str">
        <f t="shared" ca="1" si="2"/>
        <v>ES</v>
      </c>
      <c r="T11" s="181" t="str">
        <f ca="1">IF(B11="","",IF(ISERROR(MATCH($J11,SorP!$B$1:$B$6226,0)),"",INDIRECT("'SorP'!$A$"&amp;MATCH($S11&amp;$J11,SorP!C:C,0))))</f>
        <v>ES-MD</v>
      </c>
      <c r="U11" s="201"/>
      <c r="V11" s="226">
        <f>IF(C11="",NA(),IF(OR(C11="Smelter not listed",C11="Smelter not yet identified"),MATCH($B11&amp;$D11,'Smelter Look-up'!$J:$J,0),MATCH($B11&amp;$C11,'Smelter Look-up'!$J:$J,0)))</f>
        <v>242</v>
      </c>
      <c r="X11" s="227">
        <f t="shared" si="3"/>
        <v>0</v>
      </c>
      <c r="AB11" s="228" t="str">
        <f t="shared" si="4"/>
        <v>GoldSEMPSA Joyeria Plateria S.A.</v>
      </c>
    </row>
    <row r="12" spans="1:34" s="227" customFormat="1" ht="20.100000000000001" customHeight="1">
      <c r="A12" s="262" t="s">
        <v>719</v>
      </c>
      <c r="B12" s="182" t="s">
        <v>1098</v>
      </c>
      <c r="C12" s="186" t="s">
        <v>2283</v>
      </c>
      <c r="D12" s="230"/>
      <c r="E12" s="182" t="s">
        <v>1064</v>
      </c>
      <c r="F12" s="182" t="s">
        <v>719</v>
      </c>
      <c r="G12" s="182" t="s">
        <v>13177</v>
      </c>
      <c r="H12" s="183">
        <v>0</v>
      </c>
      <c r="I12" s="184" t="s">
        <v>1641</v>
      </c>
      <c r="J12" s="184" t="s">
        <v>3104</v>
      </c>
      <c r="K12" s="224"/>
      <c r="L12" s="224"/>
      <c r="M12" s="224"/>
      <c r="N12" s="224"/>
      <c r="O12" s="224"/>
      <c r="P12" s="185"/>
      <c r="Q12" s="225"/>
      <c r="R12" s="182" t="str">
        <f ca="1">IF(ISERROR($V12),"",OFFSET('Smelter Look-up'!$C$4,$V12-4,0)&amp;"")</f>
        <v>Umicore S.A. Business Unit Precious Metals Refining</v>
      </c>
      <c r="S12" s="181" t="str">
        <f t="shared" ca="1" si="2"/>
        <v>BE</v>
      </c>
      <c r="T12" s="181" t="str">
        <f ca="1">IF(B12="","",IF(ISERROR(MATCH($J12,SorP!$B$1:$B$6226,0)),"",INDIRECT("'SorP'!$A$"&amp;MATCH($S12&amp;$J12,SorP!C:C,0))))</f>
        <v>BE-VAN</v>
      </c>
      <c r="U12" s="201"/>
      <c r="V12" s="226">
        <f>IF(C12="",NA(),IF(OR(C12="Smelter not listed",C12="Smelter not yet identified"),MATCH($B12&amp;$D12,'Smelter Look-up'!$J:$J,0),MATCH($B12&amp;$C12,'Smelter Look-up'!$J:$J,0)))</f>
        <v>302</v>
      </c>
      <c r="X12" s="227">
        <f t="shared" si="3"/>
        <v>0</v>
      </c>
      <c r="AB12" s="228" t="str">
        <f t="shared" si="4"/>
        <v>GoldUmicore S.A. Business Unit Precious Metals Refining</v>
      </c>
    </row>
    <row r="13" spans="1:34" s="227" customFormat="1" ht="20.100000000000001" customHeight="1">
      <c r="A13" s="262" t="s">
        <v>659</v>
      </c>
      <c r="B13" s="182" t="s">
        <v>1098</v>
      </c>
      <c r="C13" s="186" t="s">
        <v>1008</v>
      </c>
      <c r="D13" s="230"/>
      <c r="E13" s="182" t="s">
        <v>1070</v>
      </c>
      <c r="F13" s="182" t="s">
        <v>659</v>
      </c>
      <c r="G13" s="182" t="s">
        <v>13177</v>
      </c>
      <c r="H13" s="183">
        <v>0</v>
      </c>
      <c r="I13" s="184" t="s">
        <v>1510</v>
      </c>
      <c r="J13" s="184" t="s">
        <v>1511</v>
      </c>
      <c r="K13" s="224"/>
      <c r="L13" s="224"/>
      <c r="M13" s="224"/>
      <c r="N13" s="224"/>
      <c r="O13" s="224"/>
      <c r="P13" s="185"/>
      <c r="Q13" s="225"/>
      <c r="R13" s="182" t="str">
        <f ca="1">IF(ISERROR($V13),"",OFFSET('Smelter Look-up'!$C$4,$V13-4,0)&amp;"")</f>
        <v>Heimerle + Meule GmbH</v>
      </c>
      <c r="S13" s="181" t="str">
        <f t="shared" ca="1" si="2"/>
        <v>DE</v>
      </c>
      <c r="T13" s="181" t="str">
        <f ca="1">IF(B13="","",IF(ISERROR(MATCH($J13,SorP!$B$1:$B$6226,0)),"",INDIRECT("'SorP'!$A$"&amp;MATCH($S13&amp;$J13,SorP!C:C,0))))</f>
        <v>DE-BW</v>
      </c>
      <c r="U13" s="201"/>
      <c r="V13" s="226">
        <f>IF(C13="",NA(),IF(OR(C13="Smelter not listed",C13="Smelter not yet identified"),MATCH($B13&amp;$D13,'Smelter Look-up'!$J:$J,0),MATCH($B13&amp;$C13,'Smelter Look-up'!$J:$J,0)))</f>
        <v>104</v>
      </c>
      <c r="X13" s="227">
        <f t="shared" si="3"/>
        <v>0</v>
      </c>
      <c r="AB13" s="228" t="str">
        <f t="shared" si="4"/>
        <v>GoldHeimerle + Meule GmbH</v>
      </c>
    </row>
    <row r="14" spans="1:34" s="227" customFormat="1" ht="20.100000000000001" customHeight="1">
      <c r="A14" s="262" t="s">
        <v>1772</v>
      </c>
      <c r="B14" s="182" t="s">
        <v>1099</v>
      </c>
      <c r="C14" s="186" t="s">
        <v>15341</v>
      </c>
      <c r="D14" s="230"/>
      <c r="E14" s="182" t="s">
        <v>1064</v>
      </c>
      <c r="F14" s="182" t="s">
        <v>1772</v>
      </c>
      <c r="G14" s="182" t="s">
        <v>13177</v>
      </c>
      <c r="H14" s="183">
        <v>0</v>
      </c>
      <c r="I14" s="184" t="s">
        <v>1773</v>
      </c>
      <c r="J14" s="184" t="s">
        <v>3104</v>
      </c>
      <c r="K14" s="224"/>
      <c r="L14" s="224"/>
      <c r="M14" s="224"/>
      <c r="N14" s="224"/>
      <c r="O14" s="224"/>
      <c r="P14" s="185"/>
      <c r="Q14" s="225"/>
      <c r="R14" s="182" t="str">
        <f ca="1">IF(ISERROR($V14),"",OFFSET('Smelter Look-up'!$C$4,$V14-4,0)&amp;"")</f>
        <v>Aurubis Beerse</v>
      </c>
      <c r="S14" s="181" t="str">
        <f t="shared" ca="1" si="2"/>
        <v>BE</v>
      </c>
      <c r="T14" s="181" t="str">
        <f ca="1">IF(B14="","",IF(ISERROR(MATCH($J14,SorP!$B$1:$B$6226,0)),"",INDIRECT("'SorP'!$A$"&amp;MATCH($S14&amp;$J14,SorP!C:C,0))))</f>
        <v>BE-VAN</v>
      </c>
      <c r="U14" s="201"/>
      <c r="V14" s="226">
        <f>IF(C14="",NA(),IF(OR(C14="Smelter not listed",C14="Smelter not yet identified"),MATCH($B14&amp;$D14,'Smelter Look-up'!$J:$J,0),MATCH($B14&amp;$C14,'Smelter Look-up'!$J:$J,0)))</f>
        <v>404</v>
      </c>
      <c r="X14" s="227">
        <f t="shared" si="3"/>
        <v>0</v>
      </c>
      <c r="AB14" s="228" t="str">
        <f t="shared" si="4"/>
        <v>TinAurubis Beerse</v>
      </c>
    </row>
    <row r="15" spans="1:34" s="227" customFormat="1" ht="20.100000000000001" customHeight="1">
      <c r="A15" s="262" t="s">
        <v>14958</v>
      </c>
      <c r="B15" s="182" t="s">
        <v>1099</v>
      </c>
      <c r="C15" s="186" t="s">
        <v>14957</v>
      </c>
      <c r="D15" s="230"/>
      <c r="E15" s="182" t="s">
        <v>1071</v>
      </c>
      <c r="F15" s="182" t="s">
        <v>14958</v>
      </c>
      <c r="G15" s="182" t="s">
        <v>13177</v>
      </c>
      <c r="H15" s="183">
        <v>0</v>
      </c>
      <c r="I15" s="184" t="s">
        <v>3602</v>
      </c>
      <c r="J15" s="184" t="s">
        <v>3602</v>
      </c>
      <c r="K15" s="224"/>
      <c r="L15" s="224"/>
      <c r="M15" s="224"/>
      <c r="N15" s="224"/>
      <c r="O15" s="224"/>
      <c r="P15" s="185"/>
      <c r="Q15" s="225"/>
      <c r="R15" s="182" t="str">
        <f ca="1">IF(ISERROR($V15),"",OFFSET('Smelter Look-up'!$C$4,$V15-4,0)&amp;"")</f>
        <v>CRM Synergies</v>
      </c>
      <c r="S15" s="181" t="str">
        <f t="shared" ca="1" si="2"/>
        <v>ES</v>
      </c>
      <c r="T15" s="181" t="str">
        <f ca="1">IF(B15="","",IF(ISERROR(MATCH($J15,SorP!$B$1:$B$6226,0)),"",INDIRECT("'SorP'!$A$"&amp;MATCH($S15&amp;$J15,SorP!C:C,0))))</f>
        <v>ES-TO</v>
      </c>
      <c r="U15" s="201"/>
      <c r="V15" s="226">
        <f>IF(C15="",NA(),IF(OR(C15="Smelter not listed",C15="Smelter not yet identified"),MATCH($B15&amp;$D15,'Smelter Look-up'!$J:$J,0),MATCH($B15&amp;$C15,'Smelter Look-up'!$J:$J,0)))</f>
        <v>419</v>
      </c>
      <c r="X15" s="227">
        <f t="shared" si="3"/>
        <v>0</v>
      </c>
      <c r="AB15" s="228" t="str">
        <f t="shared" si="4"/>
        <v>TinCRM Synergies</v>
      </c>
    </row>
    <row r="16" spans="1:34" s="227" customFormat="1" ht="20.100000000000001" customHeight="1">
      <c r="A16" s="262" t="s">
        <v>15826</v>
      </c>
      <c r="B16" s="182" t="s">
        <v>1099</v>
      </c>
      <c r="C16" s="186" t="s">
        <v>15827</v>
      </c>
      <c r="D16" s="230"/>
      <c r="E16" s="182" t="s">
        <v>1074</v>
      </c>
      <c r="F16" s="182" t="s">
        <v>15826</v>
      </c>
      <c r="G16" s="182" t="s">
        <v>13177</v>
      </c>
      <c r="H16" s="183">
        <v>0</v>
      </c>
      <c r="I16" s="184" t="s">
        <v>14989</v>
      </c>
      <c r="J16" s="184" t="s">
        <v>12799</v>
      </c>
      <c r="K16" s="224"/>
      <c r="L16" s="224"/>
      <c r="M16" s="224"/>
      <c r="N16" s="224"/>
      <c r="O16" s="224"/>
      <c r="P16" s="185"/>
      <c r="Q16" s="225"/>
      <c r="R16" s="182" t="str">
        <f ca="1">IF(ISERROR($V16),"",OFFSET('Smelter Look-up'!$C$4,$V16-4,0)&amp;"")</f>
        <v/>
      </c>
      <c r="S16" s="181" t="str">
        <f t="shared" ca="1" si="2"/>
        <v>ID</v>
      </c>
      <c r="T16" s="181" t="str">
        <f ca="1">IF(B16="","",IF(ISERROR(MATCH($J16,SorP!$B$1:$B$6226,0)),"",INDIRECT("'SorP'!$A$"&amp;MATCH($S16&amp;$J16,SorP!C:C,0))))</f>
        <v>ID-BB</v>
      </c>
      <c r="U16" s="201"/>
      <c r="V16" s="226" t="e">
        <f>IF(C16="",NA(),IF(OR(C16="Smelter not listed",C16="Smelter not yet identified"),MATCH($B16&amp;$D16,'Smelter Look-up'!$J:$J,0),MATCH($B16&amp;$C16,'Smelter Look-up'!$J:$J,0)))</f>
        <v>#N/A</v>
      </c>
      <c r="X16" s="227">
        <f t="shared" si="3"/>
        <v>0</v>
      </c>
      <c r="AB16" s="228" t="str">
        <f t="shared" si="4"/>
        <v>TinPT Bangka Serumpun</v>
      </c>
    </row>
    <row r="17" spans="1:28" s="227" customFormat="1" ht="20.100000000000001" customHeight="1">
      <c r="A17" s="181" t="s">
        <v>777</v>
      </c>
      <c r="B17" s="182" t="s">
        <v>1099</v>
      </c>
      <c r="C17" s="186" t="s">
        <v>13714</v>
      </c>
      <c r="D17" s="230"/>
      <c r="E17" s="182" t="s">
        <v>1074</v>
      </c>
      <c r="F17" s="182" t="s">
        <v>777</v>
      </c>
      <c r="G17" s="182" t="s">
        <v>13177</v>
      </c>
      <c r="H17" s="183">
        <v>0</v>
      </c>
      <c r="I17" s="184" t="s">
        <v>1749</v>
      </c>
      <c r="J17" s="184" t="s">
        <v>6016</v>
      </c>
      <c r="K17" s="224"/>
      <c r="L17" s="224"/>
      <c r="M17" s="224"/>
      <c r="N17" s="224"/>
      <c r="O17" s="224"/>
      <c r="P17" s="185"/>
      <c r="Q17" s="225"/>
      <c r="R17" s="182" t="str">
        <f ca="1">IF(ISERROR($V17),"",OFFSET('Smelter Look-up'!$C$4,$V17-4,0)&amp;"")</f>
        <v>PT Timah Tbk Kundur</v>
      </c>
      <c r="S17" s="181" t="str">
        <f t="shared" ca="1" si="2"/>
        <v>ID</v>
      </c>
      <c r="T17" s="181" t="str">
        <f ca="1">IF(B17="","",IF(ISERROR(MATCH($J17,SorP!$B$1:$B$6226,0)),"",INDIRECT("'SorP'!$A$"&amp;MATCH($S17&amp;$J17,SorP!C:C,0))))</f>
        <v>ID-RI</v>
      </c>
      <c r="U17" s="201"/>
      <c r="V17" s="226">
        <f>IF(C17="",NA(),IF(OR(C17="Smelter not listed",C17="Smelter not yet identified"),MATCH($B17&amp;$D17,'Smelter Look-up'!$J:$J,0),MATCH($B17&amp;$C17,'Smelter Look-up'!$J:$J,0)))</f>
        <v>509</v>
      </c>
      <c r="X17" s="227">
        <f t="shared" si="3"/>
        <v>0</v>
      </c>
      <c r="AB17" s="228" t="str">
        <f t="shared" si="4"/>
        <v>TinPT Timah Tbk Kundur</v>
      </c>
    </row>
    <row r="18" spans="1:28" s="227" customFormat="1" ht="20.100000000000001" customHeight="1">
      <c r="A18" s="181" t="s">
        <v>760</v>
      </c>
      <c r="B18" s="182" t="s">
        <v>1099</v>
      </c>
      <c r="C18" s="186" t="s">
        <v>13713</v>
      </c>
      <c r="D18" s="230"/>
      <c r="E18" s="182" t="s">
        <v>1074</v>
      </c>
      <c r="F18" s="182" t="s">
        <v>760</v>
      </c>
      <c r="G18" s="182" t="s">
        <v>13177</v>
      </c>
      <c r="H18" s="183">
        <v>0</v>
      </c>
      <c r="I18" s="184" t="s">
        <v>1751</v>
      </c>
      <c r="J18" s="184" t="s">
        <v>12799</v>
      </c>
      <c r="K18" s="224"/>
      <c r="L18" s="224"/>
      <c r="M18" s="224"/>
      <c r="N18" s="224"/>
      <c r="O18" s="224"/>
      <c r="P18" s="185"/>
      <c r="Q18" s="225"/>
      <c r="R18" s="182" t="str">
        <f ca="1">IF(ISERROR($V18),"",OFFSET('Smelter Look-up'!$C$4,$V18-4,0)&amp;"")</f>
        <v>PT Timah Tbk Mentok</v>
      </c>
      <c r="S18" s="181" t="str">
        <f t="shared" ca="1" si="2"/>
        <v>ID</v>
      </c>
      <c r="T18" s="181" t="str">
        <f ca="1">IF(B18="","",IF(ISERROR(MATCH($J18,SorP!$B$1:$B$6226,0)),"",INDIRECT("'SorP'!$A$"&amp;MATCH($S18&amp;$J18,SorP!C:C,0))))</f>
        <v>ID-BB</v>
      </c>
      <c r="U18" s="201"/>
      <c r="V18" s="226">
        <f>IF(C18="",NA(),IF(OR(C18="Smelter not listed",C18="Smelter not yet identified"),MATCH($B18&amp;$D18,'Smelter Look-up'!$J:$J,0),MATCH($B18&amp;$C18,'Smelter Look-up'!$J:$J,0)))</f>
        <v>510</v>
      </c>
      <c r="X18" s="227">
        <f t="shared" si="3"/>
        <v>0</v>
      </c>
      <c r="AB18" s="228" t="str">
        <f t="shared" si="4"/>
        <v>TinPT Timah Tbk Mentok</v>
      </c>
    </row>
    <row r="19" spans="1:28" s="227" customFormat="1" ht="63.75">
      <c r="A19" s="181" t="s">
        <v>758</v>
      </c>
      <c r="B19" s="182" t="s">
        <v>1099</v>
      </c>
      <c r="C19" s="186" t="s">
        <v>13715</v>
      </c>
      <c r="D19" s="230"/>
      <c r="E19" s="182" t="s">
        <v>2382</v>
      </c>
      <c r="F19" s="182" t="s">
        <v>758</v>
      </c>
      <c r="G19" s="182" t="s">
        <v>13177</v>
      </c>
      <c r="H19" s="183">
        <v>0</v>
      </c>
      <c r="I19" s="184" t="s">
        <v>1728</v>
      </c>
      <c r="J19" s="184" t="s">
        <v>1728</v>
      </c>
      <c r="K19" s="224"/>
      <c r="L19" s="224"/>
      <c r="M19" s="224"/>
      <c r="N19" s="224"/>
      <c r="O19" s="224"/>
      <c r="P19" s="185"/>
      <c r="Q19" s="225"/>
      <c r="R19" s="182" t="str">
        <f ca="1">IF(ISERROR($V19),"",OFFSET('Smelter Look-up'!$C$4,$V19-4,0)&amp;"")</f>
        <v>Operaciones Metalurgicas S.A.</v>
      </c>
      <c r="S19" s="181" t="str">
        <f t="shared" ca="1" si="2"/>
        <v>BO</v>
      </c>
      <c r="T19" s="181" t="str">
        <f ca="1">IF(B19="","",IF(ISERROR(MATCH($J19,SorP!$B$1:$B$6226,0)),"",INDIRECT("'SorP'!$A$"&amp;MATCH($S19&amp;$J19,SorP!C:C,0))))</f>
        <v>BO-O</v>
      </c>
      <c r="U19" s="201"/>
      <c r="V19" s="226">
        <f>IF(C19="",NA(),IF(OR(C19="Smelter not listed",C19="Smelter not yet identified"),MATCH($B19&amp;$D19,'Smelter Look-up'!$J:$J,0),MATCH($B19&amp;$C19,'Smelter Look-up'!$J:$J,0)))</f>
        <v>493</v>
      </c>
      <c r="X19" s="227">
        <f t="shared" si="3"/>
        <v>0</v>
      </c>
      <c r="AB19" s="228" t="str">
        <f t="shared" si="4"/>
        <v>TinOperaciones Metalurgicas S.A.</v>
      </c>
    </row>
    <row r="20" spans="1:28" s="227" customFormat="1" ht="63.75">
      <c r="A20" s="181" t="s">
        <v>688</v>
      </c>
      <c r="B20" s="182" t="s">
        <v>1098</v>
      </c>
      <c r="C20" s="186" t="s">
        <v>2257</v>
      </c>
      <c r="D20" s="230"/>
      <c r="E20" s="182" t="s">
        <v>1067</v>
      </c>
      <c r="F20" s="182" t="s">
        <v>688</v>
      </c>
      <c r="G20" s="182" t="s">
        <v>13177</v>
      </c>
      <c r="H20" s="183">
        <v>0</v>
      </c>
      <c r="I20" s="184" t="s">
        <v>1588</v>
      </c>
      <c r="J20" s="184" t="s">
        <v>1589</v>
      </c>
      <c r="K20" s="224"/>
      <c r="L20" s="224"/>
      <c r="M20" s="224"/>
      <c r="N20" s="224"/>
      <c r="O20" s="224"/>
      <c r="P20" s="185"/>
      <c r="Q20" s="225"/>
      <c r="R20" s="182" t="str">
        <f ca="1">IF(ISERROR($V20),"",OFFSET('Smelter Look-up'!$C$4,$V20-4,0)&amp;"")</f>
        <v>Metalor Technologies S.A.</v>
      </c>
      <c r="S20" s="181" t="str">
        <f t="shared" ca="1" si="2"/>
        <v>CH</v>
      </c>
      <c r="T20" s="181" t="str">
        <f ca="1">IF(B20="","",IF(ISERROR(MATCH($J20,SorP!$B$1:$B$6226,0)),"",INDIRECT("'SorP'!$A$"&amp;MATCH($S20&amp;$J20,SorP!C:C,0))))</f>
        <v>CH-NE</v>
      </c>
      <c r="U20" s="201"/>
      <c r="V20" s="226">
        <f>IF(C20="",NA(),IF(OR(C20="Smelter not listed",C20="Smelter not yet identified"),MATCH($B20&amp;$D20,'Smelter Look-up'!$J:$J,0),MATCH($B20&amp;$C20,'Smelter Look-up'!$J:$J,0)))</f>
        <v>181</v>
      </c>
      <c r="X20" s="227">
        <f t="shared" si="3"/>
        <v>0</v>
      </c>
      <c r="AB20" s="228" t="str">
        <f t="shared" si="4"/>
        <v>GoldMetalor Technologies S.A.</v>
      </c>
    </row>
    <row r="21" spans="1:28" s="227" customFormat="1" ht="76.5">
      <c r="A21" s="181" t="s">
        <v>752</v>
      </c>
      <c r="B21" s="182" t="s">
        <v>1099</v>
      </c>
      <c r="C21" s="186" t="s">
        <v>793</v>
      </c>
      <c r="D21" s="230"/>
      <c r="E21" s="182" t="s">
        <v>1084</v>
      </c>
      <c r="F21" s="182" t="s">
        <v>752</v>
      </c>
      <c r="G21" s="182" t="s">
        <v>13177</v>
      </c>
      <c r="H21" s="183">
        <v>0</v>
      </c>
      <c r="I21" s="184" t="s">
        <v>1739</v>
      </c>
      <c r="J21" s="184" t="s">
        <v>8635</v>
      </c>
      <c r="K21" s="224"/>
      <c r="L21" s="224"/>
      <c r="M21" s="224"/>
      <c r="N21" s="224"/>
      <c r="O21" s="224"/>
      <c r="P21" s="185"/>
      <c r="Q21" s="225"/>
      <c r="R21" s="182" t="str">
        <f ca="1">IF(ISERROR($V21),"",OFFSET('Smelter Look-up'!$C$4,$V21-4,0)&amp;"")</f>
        <v>Malaysia Smelting Corporation (MSC)</v>
      </c>
      <c r="S21" s="181" t="str">
        <f t="shared" ca="1" si="2"/>
        <v>MY</v>
      </c>
      <c r="T21" s="181" t="str">
        <f ca="1">IF(B21="","",IF(ISERROR(MATCH($J21,SorP!$B$1:$B$6226,0)),"",INDIRECT("'SorP'!$A$"&amp;MATCH($S21&amp;$J21,SorP!C:C,0))))</f>
        <v>MY-07</v>
      </c>
      <c r="U21" s="201"/>
      <c r="V21" s="226">
        <f>IF(C21="",NA(),IF(OR(C21="Smelter not listed",C21="Smelter not yet identified"),MATCH($B21&amp;$D21,'Smelter Look-up'!$J:$J,0),MATCH($B21&amp;$C21,'Smelter Look-up'!$J:$J,0)))</f>
        <v>468</v>
      </c>
      <c r="X21" s="227">
        <f t="shared" si="3"/>
        <v>0</v>
      </c>
      <c r="AB21" s="228" t="str">
        <f t="shared" si="4"/>
        <v>TinMalaysia Smelting Corporation (MSC)</v>
      </c>
    </row>
    <row r="22" spans="1:28" s="227" customFormat="1" ht="25.5">
      <c r="A22" s="181" t="s">
        <v>754</v>
      </c>
      <c r="B22" s="182" t="s">
        <v>1099</v>
      </c>
      <c r="C22" s="186" t="s">
        <v>1003</v>
      </c>
      <c r="D22" s="230"/>
      <c r="E22" s="182" t="s">
        <v>851</v>
      </c>
      <c r="F22" s="182" t="s">
        <v>754</v>
      </c>
      <c r="G22" s="182" t="s">
        <v>13177</v>
      </c>
      <c r="H22" s="183">
        <v>0</v>
      </c>
      <c r="I22" s="184" t="s">
        <v>1743</v>
      </c>
      <c r="J22" s="184" t="s">
        <v>9062</v>
      </c>
      <c r="K22" s="224"/>
      <c r="L22" s="224"/>
      <c r="M22" s="224"/>
      <c r="N22" s="224"/>
      <c r="O22" s="224"/>
      <c r="P22" s="185"/>
      <c r="Q22" s="225"/>
      <c r="R22" s="182" t="str">
        <f ca="1">IF(ISERROR($V22),"",OFFSET('Smelter Look-up'!$C$4,$V22-4,0)&amp;"")</f>
        <v>Minsur</v>
      </c>
      <c r="S22" s="181" t="str">
        <f t="shared" ca="1" si="2"/>
        <v>PE</v>
      </c>
      <c r="T22" s="181" t="str">
        <f ca="1">IF(B22="","",IF(ISERROR(MATCH($J22,SorP!$B$1:$B$6226,0)),"",INDIRECT("'SorP'!$A$"&amp;MATCH($S22&amp;$J22,SorP!C:C,0))))</f>
        <v>PE-ICA</v>
      </c>
      <c r="U22" s="201"/>
      <c r="V22" s="226">
        <f>IF(C22="",NA(),IF(OR(C22="Smelter not listed",C22="Smelter not yet identified"),MATCH($B22&amp;$D22,'Smelter Look-up'!$J:$J,0),MATCH($B22&amp;$C22,'Smelter Look-up'!$J:$J,0)))</f>
        <v>481</v>
      </c>
      <c r="X22" s="227">
        <f t="shared" si="3"/>
        <v>0</v>
      </c>
      <c r="AB22" s="228" t="str">
        <f t="shared" si="4"/>
        <v>TinMinsur</v>
      </c>
    </row>
    <row r="23" spans="1:28" s="227" customFormat="1" ht="25.5">
      <c r="A23" s="181" t="s">
        <v>763</v>
      </c>
      <c r="B23" s="182" t="s">
        <v>1099</v>
      </c>
      <c r="C23" s="186" t="s">
        <v>1000</v>
      </c>
      <c r="D23" s="230"/>
      <c r="E23" s="182" t="s">
        <v>859</v>
      </c>
      <c r="F23" s="182" t="s">
        <v>763</v>
      </c>
      <c r="G23" s="182" t="s">
        <v>13177</v>
      </c>
      <c r="H23" s="183">
        <v>0</v>
      </c>
      <c r="I23" s="184" t="s">
        <v>1752</v>
      </c>
      <c r="J23" s="184" t="s">
        <v>1753</v>
      </c>
      <c r="K23" s="224"/>
      <c r="L23" s="224"/>
      <c r="M23" s="224"/>
      <c r="N23" s="224"/>
      <c r="O23" s="224"/>
      <c r="P23" s="185"/>
      <c r="Q23" s="225"/>
      <c r="R23" s="182" t="str">
        <f ca="1">IF(ISERROR($V23),"",OFFSET('Smelter Look-up'!$C$4,$V23-4,0)&amp;"")</f>
        <v>Thaisarco</v>
      </c>
      <c r="S23" s="181" t="str">
        <f t="shared" ca="1" si="2"/>
        <v>TH</v>
      </c>
      <c r="T23" s="181" t="str">
        <f ca="1">IF(B23="","",IF(ISERROR(MATCH($J23,SorP!$B$1:$B$6226,0)),"",INDIRECT("'SorP'!$A$"&amp;MATCH($S23&amp;$J23,SorP!C:C,0))))</f>
        <v>TH-83</v>
      </c>
      <c r="U23" s="201"/>
      <c r="V23" s="226">
        <f>IF(C23="",NA(),IF(OR(C23="Smelter not listed",C23="Smelter not yet identified"),MATCH($B23&amp;$D23,'Smelter Look-up'!$J:$J,0),MATCH($B23&amp;$C23,'Smelter Look-up'!$J:$J,0)))</f>
        <v>521</v>
      </c>
      <c r="X23" s="227">
        <f t="shared" si="3"/>
        <v>0</v>
      </c>
      <c r="AB23" s="228" t="str">
        <f t="shared" si="4"/>
        <v>TinThaisarco</v>
      </c>
    </row>
    <row r="24" spans="1:28" s="227" customFormat="1" ht="51">
      <c r="A24" s="181" t="s">
        <v>759</v>
      </c>
      <c r="B24" s="182" t="s">
        <v>1099</v>
      </c>
      <c r="C24" s="186" t="s">
        <v>610</v>
      </c>
      <c r="D24" s="230"/>
      <c r="E24" s="182" t="s">
        <v>1074</v>
      </c>
      <c r="F24" s="182" t="s">
        <v>759</v>
      </c>
      <c r="G24" s="182" t="s">
        <v>13177</v>
      </c>
      <c r="H24" s="183">
        <v>0</v>
      </c>
      <c r="I24" s="184" t="s">
        <v>1726</v>
      </c>
      <c r="J24" s="184" t="s">
        <v>12799</v>
      </c>
      <c r="K24" s="224"/>
      <c r="L24" s="224"/>
      <c r="M24" s="224"/>
      <c r="N24" s="224"/>
      <c r="O24" s="224"/>
      <c r="P24" s="185"/>
      <c r="Q24" s="225"/>
      <c r="R24" s="182" t="str">
        <f ca="1">IF(ISERROR($V24),"",OFFSET('Smelter Look-up'!$C$4,$V24-4,0)&amp;"")</f>
        <v>PT Mitra Stania Prima</v>
      </c>
      <c r="S24" s="181" t="str">
        <f t="shared" ca="1" si="2"/>
        <v>ID</v>
      </c>
      <c r="T24" s="181" t="str">
        <f ca="1">IF(B24="","",IF(ISERROR(MATCH($J24,SorP!$B$1:$B$6226,0)),"",INDIRECT("'SorP'!$A$"&amp;MATCH($S24&amp;$J24,SorP!C:C,0))))</f>
        <v>ID-BB</v>
      </c>
      <c r="U24" s="201"/>
      <c r="V24" s="226">
        <f>IF(C24="",NA(),IF(OR(C24="Smelter not listed",C24="Smelter not yet identified"),MATCH($B24&amp;$D24,'Smelter Look-up'!$J:$J,0),MATCH($B24&amp;$C24,'Smelter Look-up'!$J:$J,0)))</f>
        <v>502</v>
      </c>
      <c r="X24" s="227">
        <f t="shared" si="3"/>
        <v>0</v>
      </c>
      <c r="AB24" s="228" t="str">
        <f t="shared" si="4"/>
        <v>TinPT Mitra Stania Prima</v>
      </c>
    </row>
    <row r="25" spans="1:28" s="227" customFormat="1" ht="25.5">
      <c r="A25" s="181" t="s">
        <v>744</v>
      </c>
      <c r="B25" s="182" t="s">
        <v>1099</v>
      </c>
      <c r="C25" s="186" t="s">
        <v>15828</v>
      </c>
      <c r="D25" s="230"/>
      <c r="E25" s="182" t="s">
        <v>2384</v>
      </c>
      <c r="F25" s="182" t="s">
        <v>744</v>
      </c>
      <c r="G25" s="182" t="s">
        <v>13177</v>
      </c>
      <c r="H25" s="183">
        <v>0</v>
      </c>
      <c r="I25" s="184" t="s">
        <v>1719</v>
      </c>
      <c r="J25" s="184" t="s">
        <v>1699</v>
      </c>
      <c r="K25" s="224"/>
      <c r="L25" s="224"/>
      <c r="M25" s="224"/>
      <c r="N25" s="224"/>
      <c r="O25" s="224"/>
      <c r="P25" s="185"/>
      <c r="Q25" s="225"/>
      <c r="R25" s="182" t="str">
        <f ca="1">IF(ISERROR($V25),"",OFFSET('Smelter Look-up'!$C$4,$V25-4,0)&amp;"")</f>
        <v/>
      </c>
      <c r="S25" s="181" t="str">
        <f t="shared" ca="1" si="2"/>
        <v>US</v>
      </c>
      <c r="T25" s="181" t="str">
        <f ca="1">IF(B25="","",IF(ISERROR(MATCH($J25,SorP!$B$1:$B$6226,0)),"",INDIRECT("'SorP'!$A$"&amp;MATCH($S25&amp;$J25,SorP!C:C,0))))</f>
        <v>US-PA</v>
      </c>
      <c r="U25" s="201"/>
      <c r="V25" s="226" t="e">
        <f>IF(C25="",NA(),IF(OR(C25="Smelter not listed",C25="Smelter not yet identified"),MATCH($B25&amp;$D25,'Smelter Look-up'!$J:$J,0),MATCH($B25&amp;$C25,'Smelter Look-up'!$J:$J,0)))</f>
        <v>#N/A</v>
      </c>
      <c r="X25" s="227">
        <f t="shared" si="3"/>
        <v>0</v>
      </c>
      <c r="AB25" s="228" t="str">
        <f t="shared" si="4"/>
        <v>TinAlpha</v>
      </c>
    </row>
    <row r="26" spans="1:28" s="227" customFormat="1" ht="51">
      <c r="A26" s="181" t="s">
        <v>753</v>
      </c>
      <c r="B26" s="182" t="s">
        <v>1099</v>
      </c>
      <c r="C26" s="186" t="s">
        <v>12377</v>
      </c>
      <c r="D26" s="230"/>
      <c r="E26" s="182" t="s">
        <v>1065</v>
      </c>
      <c r="F26" s="182" t="s">
        <v>753</v>
      </c>
      <c r="G26" s="182" t="s">
        <v>13177</v>
      </c>
      <c r="H26" s="183">
        <v>0</v>
      </c>
      <c r="I26" s="184" t="s">
        <v>15829</v>
      </c>
      <c r="J26" s="184" t="s">
        <v>1640</v>
      </c>
      <c r="K26" s="224"/>
      <c r="L26" s="224"/>
      <c r="M26" s="224"/>
      <c r="N26" s="224"/>
      <c r="O26" s="224"/>
      <c r="P26" s="185"/>
      <c r="Q26" s="225"/>
      <c r="R26" s="182" t="str">
        <f ca="1">IF(ISERROR($V26),"",OFFSET('Smelter Look-up'!$C$4,$V26-4,0)&amp;"")</f>
        <v>Mineracao Taboca S.A.</v>
      </c>
      <c r="S26" s="181" t="str">
        <f t="shared" ca="1" si="2"/>
        <v>BR</v>
      </c>
      <c r="T26" s="181" t="str">
        <f ca="1">IF(B26="","",IF(ISERROR(MATCH($J26,SorP!$B$1:$B$6226,0)),"",INDIRECT("'SorP'!$A$"&amp;MATCH($S26&amp;$J26,SorP!C:C,0))))</f>
        <v>BR-SP</v>
      </c>
      <c r="U26" s="201"/>
      <c r="V26" s="226">
        <f>IF(C26="",NA(),IF(OR(C26="Smelter not listed",C26="Smelter not yet identified"),MATCH($B26&amp;$D26,'Smelter Look-up'!$J:$J,0),MATCH($B26&amp;$C26,'Smelter Look-up'!$J:$J,0)))</f>
        <v>476</v>
      </c>
      <c r="X26" s="227">
        <f t="shared" si="3"/>
        <v>0</v>
      </c>
      <c r="AB26" s="228" t="str">
        <f t="shared" si="4"/>
        <v>TinMineracao Taboca S.A.</v>
      </c>
    </row>
    <row r="27" spans="1:28" s="227" customFormat="1" ht="76.5">
      <c r="A27" s="181" t="s">
        <v>755</v>
      </c>
      <c r="B27" s="182" t="s">
        <v>1099</v>
      </c>
      <c r="C27" s="186" t="s">
        <v>1131</v>
      </c>
      <c r="D27" s="230"/>
      <c r="E27" s="182" t="s">
        <v>1077</v>
      </c>
      <c r="F27" s="182" t="s">
        <v>755</v>
      </c>
      <c r="G27" s="182" t="s">
        <v>13177</v>
      </c>
      <c r="H27" s="183">
        <v>0</v>
      </c>
      <c r="I27" s="184" t="s">
        <v>15643</v>
      </c>
      <c r="J27" s="184" t="s">
        <v>1518</v>
      </c>
      <c r="K27" s="224"/>
      <c r="L27" s="224"/>
      <c r="M27" s="224"/>
      <c r="N27" s="224"/>
      <c r="O27" s="224"/>
      <c r="P27" s="185"/>
      <c r="Q27" s="225"/>
      <c r="R27" s="182" t="str">
        <f ca="1">IF(ISERROR($V27),"",OFFSET('Smelter Look-up'!$C$4,$V27-4,0)&amp;"")</f>
        <v>Mitsubishi Materials Corporation</v>
      </c>
      <c r="S27" s="181" t="str">
        <f t="shared" ca="1" si="2"/>
        <v>JP</v>
      </c>
      <c r="T27" s="181" t="str">
        <f ca="1">IF(B27="","",IF(ISERROR(MATCH($J27,SorP!$B$1:$B$6226,0)),"",INDIRECT("'SorP'!$A$"&amp;MATCH($S27&amp;$J27,SorP!C:C,0))))</f>
        <v>JP-28</v>
      </c>
      <c r="U27" s="201"/>
      <c r="V27" s="226">
        <f>IF(C27="",NA(),IF(OR(C27="Smelter not listed",C27="Smelter not yet identified"),MATCH($B27&amp;$D27,'Smelter Look-up'!$J:$J,0),MATCH($B27&amp;$C27,'Smelter Look-up'!$J:$J,0)))</f>
        <v>482</v>
      </c>
      <c r="X27" s="227">
        <f t="shared" si="3"/>
        <v>0</v>
      </c>
      <c r="AB27" s="228" t="str">
        <f t="shared" si="4"/>
        <v>TinMitsubishi Materials Corporation</v>
      </c>
    </row>
    <row r="28" spans="1:28" s="227" customFormat="1" ht="25.5">
      <c r="A28" s="181" t="s">
        <v>762</v>
      </c>
      <c r="B28" s="182" t="s">
        <v>1099</v>
      </c>
      <c r="C28" s="186" t="s">
        <v>761</v>
      </c>
      <c r="D28" s="230"/>
      <c r="E28" s="182" t="s">
        <v>2383</v>
      </c>
      <c r="F28" s="182" t="s">
        <v>762</v>
      </c>
      <c r="G28" s="182" t="s">
        <v>13177</v>
      </c>
      <c r="H28" s="183">
        <v>0</v>
      </c>
      <c r="I28" s="184" t="s">
        <v>13738</v>
      </c>
      <c r="J28" s="184" t="s">
        <v>1665</v>
      </c>
      <c r="K28" s="224"/>
      <c r="L28" s="224"/>
      <c r="M28" s="224"/>
      <c r="N28" s="224"/>
      <c r="O28" s="224"/>
      <c r="P28" s="185"/>
      <c r="Q28" s="225"/>
      <c r="R28" s="182" t="str">
        <f ca="1">IF(ISERROR($V28),"",OFFSET('Smelter Look-up'!$C$4,$V28-4,0)&amp;"")</f>
        <v>Rui Da Hung</v>
      </c>
      <c r="S28" s="181" t="str">
        <f t="shared" ca="1" si="2"/>
        <v>TW</v>
      </c>
      <c r="T28" s="181" t="str">
        <f ca="1">IF(B28="","",IF(ISERROR(MATCH($J28,SorP!$B$1:$B$6226,0)),"",INDIRECT("'SorP'!$A$"&amp;MATCH($S28&amp;$J28,SorP!C:C,0))))</f>
        <v>TW-TAO</v>
      </c>
      <c r="U28" s="201"/>
      <c r="V28" s="226">
        <f>IF(C28="",NA(),IF(OR(C28="Smelter not listed",C28="Smelter not yet identified"),MATCH($B28&amp;$D28,'Smelter Look-up'!$J:$J,0),MATCH($B28&amp;$C28,'Smelter Look-up'!$J:$J,0)))</f>
        <v>515</v>
      </c>
      <c r="X28" s="227">
        <f t="shared" si="3"/>
        <v>0</v>
      </c>
      <c r="AB28" s="228" t="str">
        <f t="shared" si="4"/>
        <v>TinRui Da Hung</v>
      </c>
    </row>
    <row r="29" spans="1:28" s="227" customFormat="1" ht="63.75">
      <c r="A29" s="181" t="s">
        <v>2157</v>
      </c>
      <c r="B29" s="182" t="s">
        <v>1098</v>
      </c>
      <c r="C29" s="186" t="s">
        <v>2155</v>
      </c>
      <c r="D29" s="230"/>
      <c r="E29" s="182" t="s">
        <v>1070</v>
      </c>
      <c r="F29" s="182" t="s">
        <v>2157</v>
      </c>
      <c r="G29" s="182" t="s">
        <v>13177</v>
      </c>
      <c r="H29" s="183">
        <v>0</v>
      </c>
      <c r="I29" s="184" t="s">
        <v>1510</v>
      </c>
      <c r="J29" s="184" t="s">
        <v>1511</v>
      </c>
      <c r="K29" s="224"/>
      <c r="L29" s="224"/>
      <c r="M29" s="224"/>
      <c r="N29" s="224"/>
      <c r="O29" s="224"/>
      <c r="P29" s="185"/>
      <c r="Q29" s="225"/>
      <c r="R29" s="182" t="str">
        <f ca="1">IF(ISERROR($V29),"",OFFSET('Smelter Look-up'!$C$4,$V29-4,0)&amp;"")</f>
        <v>WIELAND Edelmetalle GmbH</v>
      </c>
      <c r="S29" s="181" t="str">
        <f t="shared" ca="1" si="2"/>
        <v>DE</v>
      </c>
      <c r="T29" s="181" t="str">
        <f ca="1">IF(B29="","",IF(ISERROR(MATCH($J29,SorP!$B$1:$B$6226,0)),"",INDIRECT("'SorP'!$A$"&amp;MATCH($S29&amp;$J29,SorP!C:C,0))))</f>
        <v>DE-BW</v>
      </c>
      <c r="U29" s="201"/>
      <c r="V29" s="226">
        <f>IF(C29="",NA(),IF(OR(C29="Smelter not listed",C29="Smelter not yet identified"),MATCH($B29&amp;$D29,'Smelter Look-up'!$J:$J,0),MATCH($B29&amp;$C29,'Smelter Look-up'!$J:$J,0)))</f>
        <v>307</v>
      </c>
      <c r="X29" s="227">
        <f t="shared" si="3"/>
        <v>0</v>
      </c>
      <c r="AB29" s="228" t="str">
        <f t="shared" si="4"/>
        <v>GoldWIELAND Edelmetalle GmbH</v>
      </c>
    </row>
    <row r="30" spans="1:28" s="227" customFormat="1" ht="63.75">
      <c r="A30" s="181" t="s">
        <v>1368</v>
      </c>
      <c r="B30" s="182" t="s">
        <v>1099</v>
      </c>
      <c r="C30" s="186" t="s">
        <v>1367</v>
      </c>
      <c r="D30" s="230"/>
      <c r="E30" s="182" t="s">
        <v>1074</v>
      </c>
      <c r="F30" s="182" t="s">
        <v>1368</v>
      </c>
      <c r="G30" s="182" t="s">
        <v>13177</v>
      </c>
      <c r="H30" s="183">
        <v>0</v>
      </c>
      <c r="I30" s="184" t="s">
        <v>1726</v>
      </c>
      <c r="J30" s="184" t="s">
        <v>12799</v>
      </c>
      <c r="K30" s="224"/>
      <c r="L30" s="224"/>
      <c r="M30" s="224"/>
      <c r="N30" s="224"/>
      <c r="O30" s="224"/>
      <c r="P30" s="185"/>
      <c r="Q30" s="225"/>
      <c r="R30" s="182" t="str">
        <f ca="1">IF(ISERROR($V30),"",OFFSET('Smelter Look-up'!$C$4,$V30-4,0)&amp;"")</f>
        <v>PT ATD Makmur Mandiri Jaya</v>
      </c>
      <c r="S30" s="181" t="str">
        <f t="shared" ca="1" si="2"/>
        <v>ID</v>
      </c>
      <c r="T30" s="181" t="str">
        <f ca="1">IF(B30="","",IF(ISERROR(MATCH($J30,SorP!$B$1:$B$6226,0)),"",INDIRECT("'SorP'!$A$"&amp;MATCH($S30&amp;$J30,SorP!C:C,0))))</f>
        <v>ID-BB</v>
      </c>
      <c r="U30" s="201"/>
      <c r="V30" s="226">
        <f>IF(C30="",NA(),IF(OR(C30="Smelter not listed",C30="Smelter not yet identified"),MATCH($B30&amp;$D30,'Smelter Look-up'!$J:$J,0),MATCH($B30&amp;$C30,'Smelter Look-up'!$J:$J,0)))</f>
        <v>499</v>
      </c>
      <c r="X30" s="227">
        <f t="shared" si="3"/>
        <v>0</v>
      </c>
      <c r="AB30" s="228" t="str">
        <f t="shared" si="4"/>
        <v>TinPT ATD Makmur Mandiri Jaya</v>
      </c>
    </row>
    <row r="31" spans="1:28" s="227" customFormat="1" ht="25.5">
      <c r="A31" s="181" t="s">
        <v>747</v>
      </c>
      <c r="B31" s="182" t="s">
        <v>1099</v>
      </c>
      <c r="C31" s="186" t="s">
        <v>788</v>
      </c>
      <c r="D31" s="230"/>
      <c r="E31" s="182" t="s">
        <v>853</v>
      </c>
      <c r="F31" s="182" t="s">
        <v>747</v>
      </c>
      <c r="G31" s="182" t="s">
        <v>13177</v>
      </c>
      <c r="H31" s="183">
        <v>0</v>
      </c>
      <c r="I31" s="184" t="s">
        <v>1730</v>
      </c>
      <c r="J31" s="184" t="s">
        <v>9448</v>
      </c>
      <c r="K31" s="224"/>
      <c r="L31" s="224"/>
      <c r="M31" s="224"/>
      <c r="N31" s="224"/>
      <c r="O31" s="224"/>
      <c r="P31" s="185"/>
      <c r="Q31" s="225"/>
      <c r="R31" s="182" t="str">
        <f ca="1">IF(ISERROR($V31),"",OFFSET('Smelter Look-up'!$C$4,$V31-4,0)&amp;"")</f>
        <v>Fenix Metals</v>
      </c>
      <c r="S31" s="181" t="str">
        <f t="shared" ca="1" si="2"/>
        <v>PL</v>
      </c>
      <c r="T31" s="181" t="str">
        <f ca="1">IF(B31="","",IF(ISERROR(MATCH($J31,SorP!$B$1:$B$6226,0)),"",INDIRECT("'SorP'!$A$"&amp;MATCH($S31&amp;$J31,SorP!C:C,0))))</f>
        <v>PL-18</v>
      </c>
      <c r="U31" s="201"/>
      <c r="V31" s="226">
        <f>IF(C31="",NA(),IF(OR(C31="Smelter not listed",C31="Smelter not yet identified"),MATCH($B31&amp;$D31,'Smelter Look-up'!$J:$J,0),MATCH($B31&amp;$C31,'Smelter Look-up'!$J:$J,0)))</f>
        <v>437</v>
      </c>
      <c r="X31" s="227">
        <f t="shared" si="3"/>
        <v>0</v>
      </c>
      <c r="AB31" s="228" t="str">
        <f t="shared" si="4"/>
        <v>TinFenix Metals</v>
      </c>
    </row>
    <row r="32" spans="1:28" s="227" customFormat="1" ht="76.5">
      <c r="A32" s="181"/>
      <c r="B32" s="182" t="s">
        <v>1098</v>
      </c>
      <c r="C32" s="186" t="s">
        <v>2095</v>
      </c>
      <c r="D32" s="230"/>
      <c r="E32" s="182" t="s">
        <v>1077</v>
      </c>
      <c r="F32" s="182" t="s">
        <v>633</v>
      </c>
      <c r="G32" s="182" t="s">
        <v>13177</v>
      </c>
      <c r="H32" s="183">
        <v>0</v>
      </c>
      <c r="I32" s="184" t="s">
        <v>1508</v>
      </c>
      <c r="J32" s="184" t="s">
        <v>1509</v>
      </c>
      <c r="K32" s="224"/>
      <c r="L32" s="224"/>
      <c r="M32" s="224"/>
      <c r="N32" s="224"/>
      <c r="O32" s="224"/>
      <c r="P32" s="185"/>
      <c r="Q32" s="225"/>
      <c r="R32" s="182" t="str">
        <f ca="1">IF(ISERROR($V32),"",OFFSET('Smelter Look-up'!$C$4,$V32-4,0)&amp;"")</f>
        <v>Aida Chemical Industries Co., Ltd.</v>
      </c>
      <c r="S32" s="181" t="str">
        <f t="shared" ca="1" si="2"/>
        <v>JP</v>
      </c>
      <c r="T32" s="181" t="str">
        <f ca="1">IF(B32="","",IF(ISERROR(MATCH($J32,SorP!$B$1:$B$6226,0)),"",INDIRECT("'SorP'!$A$"&amp;MATCH($S32&amp;$J32,SorP!C:C,0))))</f>
        <v>JP-13</v>
      </c>
      <c r="U32" s="201"/>
      <c r="V32" s="226">
        <f>IF(C32="",NA(),IF(OR(C32="Smelter not listed",C32="Smelter not yet identified"),MATCH($B32&amp;$D32,'Smelter Look-up'!$J:$J,0),MATCH($B32&amp;$C32,'Smelter Look-up'!$J:$J,0)))</f>
        <v>13</v>
      </c>
      <c r="X32" s="227">
        <f t="shared" si="3"/>
        <v>0</v>
      </c>
      <c r="AB32" s="228" t="str">
        <f t="shared" si="4"/>
        <v>GoldAida Chemical Industries Co., Ltd.</v>
      </c>
    </row>
    <row r="33" spans="1:28" s="227" customFormat="1" ht="51">
      <c r="A33" s="181"/>
      <c r="B33" s="182" t="s">
        <v>1098</v>
      </c>
      <c r="C33" s="186" t="s">
        <v>2237</v>
      </c>
      <c r="D33" s="230"/>
      <c r="E33" s="182" t="s">
        <v>1077</v>
      </c>
      <c r="F33" s="182" t="s">
        <v>638</v>
      </c>
      <c r="G33" s="182" t="s">
        <v>13177</v>
      </c>
      <c r="H33" s="183">
        <v>0</v>
      </c>
      <c r="I33" s="184" t="s">
        <v>15830</v>
      </c>
      <c r="J33" s="184" t="s">
        <v>1518</v>
      </c>
      <c r="K33" s="224"/>
      <c r="L33" s="224"/>
      <c r="M33" s="224"/>
      <c r="N33" s="224"/>
      <c r="O33" s="224"/>
      <c r="P33" s="185"/>
      <c r="Q33" s="225"/>
      <c r="R33" s="182" t="str">
        <f ca="1">IF(ISERROR($V33),"",OFFSET('Smelter Look-up'!$C$4,$V33-4,0)&amp;"")</f>
        <v>ASAHI METALFINE, Inc.</v>
      </c>
      <c r="S33" s="181" t="str">
        <f t="shared" ca="1" si="2"/>
        <v>JP</v>
      </c>
      <c r="T33" s="181" t="str">
        <f ca="1">IF(B33="","",IF(ISERROR(MATCH($J33,SorP!$B$1:$B$6226,0)),"",INDIRECT("'SorP'!$A$"&amp;MATCH($S33&amp;$J33,SorP!C:C,0))))</f>
        <v>JP-28</v>
      </c>
      <c r="U33" s="201"/>
      <c r="V33" s="226">
        <f>IF(C33="",NA(),IF(OR(C33="Smelter not listed",C33="Smelter not yet identified"),MATCH($B33&amp;$D33,'Smelter Look-up'!$J:$J,0),MATCH($B33&amp;$C33,'Smelter Look-up'!$J:$J,0)))</f>
        <v>30</v>
      </c>
      <c r="X33" s="227">
        <f t="shared" si="3"/>
        <v>0</v>
      </c>
      <c r="AB33" s="228" t="str">
        <f t="shared" si="4"/>
        <v>GoldAsahi Pretec Corp.</v>
      </c>
    </row>
    <row r="34" spans="1:28" s="227" customFormat="1" ht="25.5">
      <c r="A34" s="181"/>
      <c r="B34" s="182" t="s">
        <v>1098</v>
      </c>
      <c r="C34" s="186" t="s">
        <v>877</v>
      </c>
      <c r="D34" s="230"/>
      <c r="E34" s="182" t="s">
        <v>1077</v>
      </c>
      <c r="F34" s="182" t="s">
        <v>654</v>
      </c>
      <c r="G34" s="182" t="s">
        <v>13177</v>
      </c>
      <c r="H34" s="183">
        <v>0</v>
      </c>
      <c r="I34" s="184" t="s">
        <v>1541</v>
      </c>
      <c r="J34" s="184" t="s">
        <v>1542</v>
      </c>
      <c r="K34" s="224"/>
      <c r="L34" s="224"/>
      <c r="M34" s="224"/>
      <c r="N34" s="224"/>
      <c r="O34" s="224"/>
      <c r="P34" s="185"/>
      <c r="Q34" s="225"/>
      <c r="R34" s="182" t="str">
        <f ca="1">IF(ISERROR($V34),"",OFFSET('Smelter Look-up'!$C$4,$V34-4,0)&amp;"")</f>
        <v>Dowa</v>
      </c>
      <c r="S34" s="181" t="str">
        <f t="shared" ca="1" si="2"/>
        <v>JP</v>
      </c>
      <c r="T34" s="181" t="str">
        <f ca="1">IF(B34="","",IF(ISERROR(MATCH($J34,SorP!$B$1:$B$6226,0)),"",INDIRECT("'SorP'!$A$"&amp;MATCH($S34&amp;$J34,SorP!C:C,0))))</f>
        <v>JP-05</v>
      </c>
      <c r="U34" s="201"/>
      <c r="V34" s="226">
        <f>IF(C34="",NA(),IF(OR(C34="Smelter not listed",C34="Smelter not yet identified"),MATCH($B34&amp;$D34,'Smelter Look-up'!$J:$J,0),MATCH($B34&amp;$C34,'Smelter Look-up'!$J:$J,0)))</f>
        <v>68</v>
      </c>
      <c r="X34" s="227">
        <f t="shared" si="3"/>
        <v>0</v>
      </c>
      <c r="AB34" s="228" t="str">
        <f t="shared" si="4"/>
        <v>GoldDowa</v>
      </c>
    </row>
    <row r="35" spans="1:28" s="227" customFormat="1" ht="76.5">
      <c r="A35" s="181"/>
      <c r="B35" s="182" t="s">
        <v>1098</v>
      </c>
      <c r="C35" s="186" t="s">
        <v>1194</v>
      </c>
      <c r="D35" s="230"/>
      <c r="E35" s="182" t="s">
        <v>1077</v>
      </c>
      <c r="F35" s="182" t="s">
        <v>665</v>
      </c>
      <c r="G35" s="182" t="s">
        <v>13177</v>
      </c>
      <c r="H35" s="183">
        <v>0</v>
      </c>
      <c r="I35" s="184" t="s">
        <v>1560</v>
      </c>
      <c r="J35" s="184" t="s">
        <v>1547</v>
      </c>
      <c r="K35" s="224"/>
      <c r="L35" s="224"/>
      <c r="M35" s="224"/>
      <c r="N35" s="224"/>
      <c r="O35" s="224"/>
      <c r="P35" s="185"/>
      <c r="Q35" s="225"/>
      <c r="R35" s="182" t="str">
        <f ca="1">IF(ISERROR($V35),"",OFFSET('Smelter Look-up'!$C$4,$V35-4,0)&amp;"")</f>
        <v>Ishifuku Metal Industry Co., Ltd.</v>
      </c>
      <c r="S35" s="181" t="str">
        <f t="shared" ca="1" si="2"/>
        <v>JP</v>
      </c>
      <c r="T35" s="181" t="str">
        <f ca="1">IF(B35="","",IF(ISERROR(MATCH($J35,SorP!$B$1:$B$6226,0)),"",INDIRECT("'SorP'!$A$"&amp;MATCH($S35&amp;$J35,SorP!C:C,0))))</f>
        <v>JP-11</v>
      </c>
      <c r="U35" s="201"/>
      <c r="V35" s="226">
        <f>IF(C35="",NA(),IF(OR(C35="Smelter not listed",C35="Smelter not yet identified"),MATCH($B35&amp;$D35,'Smelter Look-up'!$J:$J,0),MATCH($B35&amp;$C35,'Smelter Look-up'!$J:$J,0)))</f>
        <v>123</v>
      </c>
      <c r="X35" s="227">
        <f t="shared" si="3"/>
        <v>0</v>
      </c>
      <c r="AB35" s="228" t="str">
        <f t="shared" si="4"/>
        <v>GoldIshifuku Metal Industry Co., Ltd.</v>
      </c>
    </row>
    <row r="36" spans="1:28" s="227" customFormat="1" ht="76.5">
      <c r="A36" s="181"/>
      <c r="B36" s="182" t="s">
        <v>1098</v>
      </c>
      <c r="C36" s="186" t="s">
        <v>52</v>
      </c>
      <c r="D36" s="230"/>
      <c r="E36" s="182" t="s">
        <v>1077</v>
      </c>
      <c r="F36" s="182" t="s">
        <v>673</v>
      </c>
      <c r="G36" s="182" t="s">
        <v>13177</v>
      </c>
      <c r="H36" s="183">
        <v>0</v>
      </c>
      <c r="I36" s="184" t="s">
        <v>2314</v>
      </c>
      <c r="J36" s="184" t="s">
        <v>6611</v>
      </c>
      <c r="K36" s="224"/>
      <c r="L36" s="224"/>
      <c r="M36" s="224"/>
      <c r="N36" s="224"/>
      <c r="O36" s="224"/>
      <c r="P36" s="185"/>
      <c r="Q36" s="225"/>
      <c r="R36" s="182" t="str">
        <f ca="1">IF(ISERROR($V36),"",OFFSET('Smelter Look-up'!$C$4,$V36-4,0)&amp;"")</f>
        <v>JX Nippon Mining &amp; Metals Co., Ltd.</v>
      </c>
      <c r="S36" s="181" t="str">
        <f t="shared" ca="1" si="2"/>
        <v>JP</v>
      </c>
      <c r="T36" s="181" t="str">
        <f ca="1">IF(B36="","",IF(ISERROR(MATCH($J36,SorP!$B$1:$B$6226,0)),"",INDIRECT("'SorP'!$A$"&amp;MATCH($S36&amp;$J36,SorP!C:C,0))))</f>
        <v>JP-44</v>
      </c>
      <c r="U36" s="201"/>
      <c r="V36" s="226">
        <f>IF(C36="",NA(),IF(OR(C36="Smelter not listed",C36="Smelter not yet identified"),MATCH($B36&amp;$D36,'Smelter Look-up'!$J:$J,0),MATCH($B36&amp;$C36,'Smelter Look-up'!$J:$J,0)))</f>
        <v>137</v>
      </c>
      <c r="X36" s="227">
        <f t="shared" si="3"/>
        <v>0</v>
      </c>
      <c r="AB36" s="228" t="str">
        <f t="shared" si="4"/>
        <v>GoldJX Nippon Mining &amp; Metals Co., Ltd.</v>
      </c>
    </row>
    <row r="37" spans="1:28" s="227" customFormat="1" ht="63.75">
      <c r="A37" s="181"/>
      <c r="B37" s="182" t="s">
        <v>1098</v>
      </c>
      <c r="C37" s="186" t="s">
        <v>2102</v>
      </c>
      <c r="D37" s="230"/>
      <c r="E37" s="182" t="s">
        <v>1077</v>
      </c>
      <c r="F37" s="182" t="s">
        <v>677</v>
      </c>
      <c r="G37" s="182" t="s">
        <v>13177</v>
      </c>
      <c r="H37" s="183">
        <v>0</v>
      </c>
      <c r="I37" s="184" t="s">
        <v>1574</v>
      </c>
      <c r="J37" s="184" t="s">
        <v>1547</v>
      </c>
      <c r="K37" s="224"/>
      <c r="L37" s="224"/>
      <c r="M37" s="224"/>
      <c r="N37" s="224"/>
      <c r="O37" s="224"/>
      <c r="P37" s="185"/>
      <c r="Q37" s="225"/>
      <c r="R37" s="182" t="str">
        <f ca="1">IF(ISERROR($V37),"",OFFSET('Smelter Look-up'!$C$4,$V37-4,0)&amp;"")</f>
        <v>Kojima Chemicals Co., Ltd.</v>
      </c>
      <c r="S37" s="181" t="str">
        <f t="shared" ca="1" si="2"/>
        <v>JP</v>
      </c>
      <c r="T37" s="181" t="str">
        <f ca="1">IF(B37="","",IF(ISERROR(MATCH($J37,SorP!$B$1:$B$6226,0)),"",INDIRECT("'SorP'!$A$"&amp;MATCH($S37&amp;$J37,SorP!C:C,0))))</f>
        <v>JP-11</v>
      </c>
      <c r="U37" s="201"/>
      <c r="V37" s="226">
        <f>IF(C37="",NA(),IF(OR(C37="Smelter not listed",C37="Smelter not yet identified"),MATCH($B37&amp;$D37,'Smelter Look-up'!$J:$J,0),MATCH($B37&amp;$C37,'Smelter Look-up'!$J:$J,0)))</f>
        <v>147</v>
      </c>
      <c r="X37" s="227">
        <f t="shared" si="3"/>
        <v>0</v>
      </c>
      <c r="AB37" s="228" t="str">
        <f t="shared" si="4"/>
        <v>GoldKojima Chemicals Co., Ltd.</v>
      </c>
    </row>
    <row r="38" spans="1:28" s="227" customFormat="1" ht="63.75">
      <c r="A38" s="181"/>
      <c r="B38" s="182" t="s">
        <v>1098</v>
      </c>
      <c r="C38" s="186" t="s">
        <v>53</v>
      </c>
      <c r="D38" s="230"/>
      <c r="E38" s="182" t="s">
        <v>1077</v>
      </c>
      <c r="F38" s="182" t="s">
        <v>685</v>
      </c>
      <c r="G38" s="182" t="s">
        <v>13177</v>
      </c>
      <c r="H38" s="183">
        <v>0</v>
      </c>
      <c r="I38" s="184" t="s">
        <v>1584</v>
      </c>
      <c r="J38" s="184" t="s">
        <v>1547</v>
      </c>
      <c r="K38" s="224"/>
      <c r="L38" s="224"/>
      <c r="M38" s="224"/>
      <c r="N38" s="224"/>
      <c r="O38" s="224"/>
      <c r="P38" s="185"/>
      <c r="Q38" s="225"/>
      <c r="R38" s="182" t="str">
        <f ca="1">IF(ISERROR($V38),"",OFFSET('Smelter Look-up'!$C$4,$V38-4,0)&amp;"")</f>
        <v>Matsuda Sangyo Co., Ltd.</v>
      </c>
      <c r="S38" s="181" t="str">
        <f t="shared" ref="S38:S67" ca="1" si="5">IF(B38="","",IF(ISERROR(MATCH($E38,CL,0)),"Unknown",INDIRECT("'C'!$A$"&amp;MATCH($E38,CL,0)+1)))</f>
        <v>JP</v>
      </c>
      <c r="T38" s="181" t="str">
        <f ca="1">IF(B38="","",IF(ISERROR(MATCH($J38,SorP!$B$1:$B$6226,0)),"",INDIRECT("'SorP'!$A$"&amp;MATCH($S38&amp;$J38,SorP!C:C,0))))</f>
        <v>JP-11</v>
      </c>
      <c r="U38" s="201"/>
      <c r="V38" s="226">
        <f>IF(C38="",NA(),IF(OR(C38="Smelter not listed",C38="Smelter not yet identified"),MATCH($B38&amp;$D38,'Smelter Look-up'!$J:$J,0),MATCH($B38&amp;$C38,'Smelter Look-up'!$J:$J,0)))</f>
        <v>170</v>
      </c>
      <c r="X38" s="227">
        <f t="shared" ref="X38:X67" si="6">IF(AND(C38="Smelter not listed",OR(LEN(D38)=0,LEN(E38)=0)),1,0)</f>
        <v>0</v>
      </c>
      <c r="AB38" s="228" t="str">
        <f t="shared" ref="AB38:AB67" si="7">B38&amp;C38</f>
        <v>GoldMatsuda Sangyo Co., Ltd.</v>
      </c>
    </row>
    <row r="39" spans="1:28" s="227" customFormat="1" ht="76.5">
      <c r="A39" s="181"/>
      <c r="B39" s="182" t="s">
        <v>1098</v>
      </c>
      <c r="C39" s="186" t="s">
        <v>1585</v>
      </c>
      <c r="D39" s="230"/>
      <c r="E39" s="182" t="s">
        <v>1069</v>
      </c>
      <c r="F39" s="182" t="s">
        <v>1586</v>
      </c>
      <c r="G39" s="182" t="s">
        <v>13177</v>
      </c>
      <c r="H39" s="183">
        <v>0</v>
      </c>
      <c r="I39" s="184" t="s">
        <v>2464</v>
      </c>
      <c r="J39" s="184" t="s">
        <v>13544</v>
      </c>
      <c r="K39" s="224"/>
      <c r="L39" s="224"/>
      <c r="M39" s="224"/>
      <c r="N39" s="224"/>
      <c r="O39" s="224"/>
      <c r="P39" s="185"/>
      <c r="Q39" s="225"/>
      <c r="R39" s="182" t="str">
        <f ca="1">IF(ISERROR($V39),"",OFFSET('Smelter Look-up'!$C$4,$V39-4,0)&amp;"")</f>
        <v>Metalor Technologies (Suzhou) Ltd.</v>
      </c>
      <c r="S39" s="181" t="str">
        <f t="shared" ca="1" si="5"/>
        <v>CN</v>
      </c>
      <c r="T39" s="181" t="str">
        <f ca="1">IF(B39="","",IF(ISERROR(MATCH($J39,SorP!$B$1:$B$6226,0)),"",INDIRECT("'SorP'!$A$"&amp;MATCH($S39&amp;$J39,SorP!C:C,0))))</f>
        <v>CN-JS</v>
      </c>
      <c r="U39" s="201"/>
      <c r="V39" s="226">
        <f>IF(C39="",NA(),IF(OR(C39="Smelter not listed",C39="Smelter not yet identified"),MATCH($B39&amp;$D39,'Smelter Look-up'!$J:$J,0),MATCH($B39&amp;$C39,'Smelter Look-up'!$J:$J,0)))</f>
        <v>180</v>
      </c>
      <c r="X39" s="227">
        <f t="shared" si="6"/>
        <v>0</v>
      </c>
      <c r="AB39" s="228" t="str">
        <f t="shared" si="7"/>
        <v>GoldMetalor Technologies (Suzhou) Ltd.</v>
      </c>
    </row>
    <row r="40" spans="1:28" s="227" customFormat="1" ht="89.25">
      <c r="A40" s="181"/>
      <c r="B40" s="182" t="s">
        <v>1098</v>
      </c>
      <c r="C40" s="186" t="s">
        <v>2105</v>
      </c>
      <c r="D40" s="230"/>
      <c r="E40" s="182" t="s">
        <v>1069</v>
      </c>
      <c r="F40" s="182" t="s">
        <v>686</v>
      </c>
      <c r="G40" s="182" t="s">
        <v>13177</v>
      </c>
      <c r="H40" s="183">
        <v>0</v>
      </c>
      <c r="I40" s="184" t="s">
        <v>1587</v>
      </c>
      <c r="J40" s="184" t="s">
        <v>15604</v>
      </c>
      <c r="K40" s="224"/>
      <c r="L40" s="224"/>
      <c r="M40" s="224"/>
      <c r="N40" s="224"/>
      <c r="O40" s="224"/>
      <c r="P40" s="185"/>
      <c r="Q40" s="225"/>
      <c r="R40" s="182" t="str">
        <f ca="1">IF(ISERROR($V40),"",OFFSET('Smelter Look-up'!$C$4,$V40-4,0)&amp;"")</f>
        <v>Metalor Technologies (Hong Kong) Ltd.</v>
      </c>
      <c r="S40" s="181" t="str">
        <f t="shared" ca="1" si="5"/>
        <v>CN</v>
      </c>
      <c r="T40" s="181" t="str">
        <f ca="1">IF(B40="","",IF(ISERROR(MATCH($J40,SorP!$B$1:$B$6226,0)),"",INDIRECT("'SorP'!$A$"&amp;MATCH($S40&amp;$J40,SorP!C:C,0))))</f>
        <v>CN-HK</v>
      </c>
      <c r="U40" s="201"/>
      <c r="V40" s="226">
        <f>IF(C40="",NA(),IF(OR(C40="Smelter not listed",C40="Smelter not yet identified"),MATCH($B40&amp;$D40,'Smelter Look-up'!$J:$J,0),MATCH($B40&amp;$C40,'Smelter Look-up'!$J:$J,0)))</f>
        <v>178</v>
      </c>
      <c r="X40" s="227">
        <f t="shared" si="6"/>
        <v>0</v>
      </c>
      <c r="AB40" s="228" t="str">
        <f t="shared" si="7"/>
        <v>GoldMetalor Technologies (Hong Kong) Ltd.</v>
      </c>
    </row>
    <row r="41" spans="1:28" s="227" customFormat="1" ht="102">
      <c r="A41" s="181"/>
      <c r="B41" s="182" t="s">
        <v>1098</v>
      </c>
      <c r="C41" s="186" t="s">
        <v>2106</v>
      </c>
      <c r="D41" s="230"/>
      <c r="E41" s="182" t="s">
        <v>857</v>
      </c>
      <c r="F41" s="182" t="s">
        <v>687</v>
      </c>
      <c r="G41" s="182" t="s">
        <v>13177</v>
      </c>
      <c r="H41" s="183">
        <v>0</v>
      </c>
      <c r="I41" s="184" t="s">
        <v>12670</v>
      </c>
      <c r="J41" s="184" t="s">
        <v>10242</v>
      </c>
      <c r="K41" s="224"/>
      <c r="L41" s="224"/>
      <c r="M41" s="224"/>
      <c r="N41" s="224"/>
      <c r="O41" s="224"/>
      <c r="P41" s="185"/>
      <c r="Q41" s="225"/>
      <c r="R41" s="182" t="str">
        <f ca="1">IF(ISERROR($V41),"",OFFSET('Smelter Look-up'!$C$4,$V41-4,0)&amp;"")</f>
        <v>Metalor Technologies (Singapore) Pte., Ltd.</v>
      </c>
      <c r="S41" s="181" t="str">
        <f t="shared" ca="1" si="5"/>
        <v>SG</v>
      </c>
      <c r="T41" s="181" t="str">
        <f ca="1">IF(B41="","",IF(ISERROR(MATCH($J41,SorP!$B$1:$B$6226,0)),"",INDIRECT("'SorP'!$A$"&amp;MATCH($S41&amp;$J41,SorP!C:C,0))))</f>
        <v>SG-05</v>
      </c>
      <c r="U41" s="201"/>
      <c r="V41" s="226">
        <f>IF(C41="",NA(),IF(OR(C41="Smelter not listed",C41="Smelter not yet identified"),MATCH($B41&amp;$D41,'Smelter Look-up'!$J:$J,0),MATCH($B41&amp;$C41,'Smelter Look-up'!$J:$J,0)))</f>
        <v>179</v>
      </c>
      <c r="X41" s="227">
        <f t="shared" si="6"/>
        <v>0</v>
      </c>
      <c r="AB41" s="228" t="str">
        <f t="shared" si="7"/>
        <v>GoldMetalor Technologies (Singapore) Pte., Ltd.</v>
      </c>
    </row>
    <row r="42" spans="1:28" s="227" customFormat="1" ht="63.75">
      <c r="A42" s="181"/>
      <c r="B42" s="182" t="s">
        <v>1098</v>
      </c>
      <c r="C42" s="186" t="s">
        <v>1195</v>
      </c>
      <c r="D42" s="230"/>
      <c r="E42" s="182" t="s">
        <v>2384</v>
      </c>
      <c r="F42" s="182" t="s">
        <v>689</v>
      </c>
      <c r="G42" s="182" t="s">
        <v>13177</v>
      </c>
      <c r="H42" s="183">
        <v>0</v>
      </c>
      <c r="I42" s="184" t="s">
        <v>1590</v>
      </c>
      <c r="J42" s="184" t="s">
        <v>1591</v>
      </c>
      <c r="K42" s="224"/>
      <c r="L42" s="224"/>
      <c r="M42" s="224"/>
      <c r="N42" s="224"/>
      <c r="O42" s="224"/>
      <c r="P42" s="185"/>
      <c r="Q42" s="225"/>
      <c r="R42" s="182" t="str">
        <f ca="1">IF(ISERROR($V42),"",OFFSET('Smelter Look-up'!$C$4,$V42-4,0)&amp;"")</f>
        <v>Metalor USA Refining Corporation</v>
      </c>
      <c r="S42" s="181" t="str">
        <f t="shared" ca="1" si="5"/>
        <v>US</v>
      </c>
      <c r="T42" s="181" t="str">
        <f ca="1">IF(B42="","",IF(ISERROR(MATCH($J42,SorP!$B$1:$B$6226,0)),"",INDIRECT("'SorP'!$A$"&amp;MATCH($S42&amp;$J42,SorP!C:C,0))))</f>
        <v>US-MA</v>
      </c>
      <c r="U42" s="201"/>
      <c r="V42" s="226">
        <f>IF(C42="",NA(),IF(OR(C42="Smelter not listed",C42="Smelter not yet identified"),MATCH($B42&amp;$D42,'Smelter Look-up'!$J:$J,0),MATCH($B42&amp;$C42,'Smelter Look-up'!$J:$J,0)))</f>
        <v>182</v>
      </c>
      <c r="X42" s="227">
        <f t="shared" si="6"/>
        <v>0</v>
      </c>
      <c r="AB42" s="228" t="str">
        <f t="shared" si="7"/>
        <v>GoldMetalor USA Refining Corporation</v>
      </c>
    </row>
    <row r="43" spans="1:28" s="227" customFormat="1" ht="76.5">
      <c r="A43" s="181"/>
      <c r="B43" s="182" t="s">
        <v>1098</v>
      </c>
      <c r="C43" s="186" t="s">
        <v>1131</v>
      </c>
      <c r="D43" s="230"/>
      <c r="E43" s="182" t="s">
        <v>1077</v>
      </c>
      <c r="F43" s="182" t="s">
        <v>691</v>
      </c>
      <c r="G43" s="182" t="s">
        <v>13177</v>
      </c>
      <c r="H43" s="183">
        <v>0</v>
      </c>
      <c r="I43" s="184" t="s">
        <v>1509</v>
      </c>
      <c r="J43" s="184" t="s">
        <v>1509</v>
      </c>
      <c r="K43" s="224"/>
      <c r="L43" s="224"/>
      <c r="M43" s="224"/>
      <c r="N43" s="224"/>
      <c r="O43" s="224"/>
      <c r="P43" s="185"/>
      <c r="Q43" s="225"/>
      <c r="R43" s="182" t="str">
        <f ca="1">IF(ISERROR($V43),"",OFFSET('Smelter Look-up'!$C$4,$V43-4,0)&amp;"")</f>
        <v>Mitsubishi Materials Corporation</v>
      </c>
      <c r="S43" s="181" t="str">
        <f t="shared" ca="1" si="5"/>
        <v>JP</v>
      </c>
      <c r="T43" s="181" t="str">
        <f ca="1">IF(B43="","",IF(ISERROR(MATCH($J43,SorP!$B$1:$B$6226,0)),"",INDIRECT("'SorP'!$A$"&amp;MATCH($S43&amp;$J43,SorP!C:C,0))))</f>
        <v>JP-13</v>
      </c>
      <c r="U43" s="201"/>
      <c r="V43" s="226">
        <f>IF(C43="",NA(),IF(OR(C43="Smelter not listed",C43="Smelter not yet identified"),MATCH($B43&amp;$D43,'Smelter Look-up'!$J:$J,0),MATCH($B43&amp;$C43,'Smelter Look-up'!$J:$J,0)))</f>
        <v>189</v>
      </c>
      <c r="X43" s="227">
        <f t="shared" si="6"/>
        <v>0</v>
      </c>
      <c r="AB43" s="228" t="str">
        <f t="shared" si="7"/>
        <v>GoldMitsubishi Materials Corporation</v>
      </c>
    </row>
    <row r="44" spans="1:28" s="227" customFormat="1" ht="89.25">
      <c r="A44" s="181"/>
      <c r="B44" s="182" t="s">
        <v>1098</v>
      </c>
      <c r="C44" s="186" t="s">
        <v>1196</v>
      </c>
      <c r="D44" s="230"/>
      <c r="E44" s="182" t="s">
        <v>1077</v>
      </c>
      <c r="F44" s="182" t="s">
        <v>692</v>
      </c>
      <c r="G44" s="182" t="s">
        <v>13177</v>
      </c>
      <c r="H44" s="183">
        <v>0</v>
      </c>
      <c r="I44" s="184" t="s">
        <v>1594</v>
      </c>
      <c r="J44" s="184" t="s">
        <v>1593</v>
      </c>
      <c r="K44" s="224"/>
      <c r="L44" s="224"/>
      <c r="M44" s="224"/>
      <c r="N44" s="224"/>
      <c r="O44" s="224"/>
      <c r="P44" s="185"/>
      <c r="Q44" s="225"/>
      <c r="R44" s="182" t="str">
        <f ca="1">IF(ISERROR($V44),"",OFFSET('Smelter Look-up'!$C$4,$V44-4,0)&amp;"")</f>
        <v>Mitsui Mining and Smelting Co., Ltd.</v>
      </c>
      <c r="S44" s="181" t="str">
        <f t="shared" ca="1" si="5"/>
        <v>JP</v>
      </c>
      <c r="T44" s="181" t="str">
        <f ca="1">IF(B44="","",IF(ISERROR(MATCH($J44,SorP!$B$1:$B$6226,0)),"",INDIRECT("'SorP'!$A$"&amp;MATCH($S44&amp;$J44,SorP!C:C,0))))</f>
        <v>JP-34</v>
      </c>
      <c r="U44" s="201"/>
      <c r="V44" s="226">
        <f>IF(C44="",NA(),IF(OR(C44="Smelter not listed",C44="Smelter not yet identified"),MATCH($B44&amp;$D44,'Smelter Look-up'!$J:$J,0),MATCH($B44&amp;$C44,'Smelter Look-up'!$J:$J,0)))</f>
        <v>191</v>
      </c>
      <c r="X44" s="227">
        <f t="shared" si="6"/>
        <v>0</v>
      </c>
      <c r="AB44" s="228" t="str">
        <f t="shared" si="7"/>
        <v>GoldMitsui Mining and Smelting Co., Ltd.</v>
      </c>
    </row>
    <row r="45" spans="1:28" s="227" customFormat="1" ht="63.75">
      <c r="A45" s="181"/>
      <c r="B45" s="182" t="s">
        <v>1098</v>
      </c>
      <c r="C45" s="186" t="s">
        <v>2109</v>
      </c>
      <c r="D45" s="230"/>
      <c r="E45" s="182" t="s">
        <v>1077</v>
      </c>
      <c r="F45" s="182" t="s">
        <v>696</v>
      </c>
      <c r="G45" s="182" t="s">
        <v>13177</v>
      </c>
      <c r="H45" s="183">
        <v>0</v>
      </c>
      <c r="I45" s="184" t="s">
        <v>1599</v>
      </c>
      <c r="J45" s="184" t="s">
        <v>1600</v>
      </c>
      <c r="K45" s="224"/>
      <c r="L45" s="224"/>
      <c r="M45" s="224"/>
      <c r="N45" s="224"/>
      <c r="O45" s="224"/>
      <c r="P45" s="185"/>
      <c r="Q45" s="225"/>
      <c r="R45" s="182" t="str">
        <f ca="1">IF(ISERROR($V45),"",OFFSET('Smelter Look-up'!$C$4,$V45-4,0)&amp;"")</f>
        <v>Nihon Material Co., Ltd.</v>
      </c>
      <c r="S45" s="181" t="str">
        <f t="shared" ca="1" si="5"/>
        <v>JP</v>
      </c>
      <c r="T45" s="181" t="str">
        <f ca="1">IF(B45="","",IF(ISERROR(MATCH($J45,SorP!$B$1:$B$6226,0)),"",INDIRECT("'SorP'!$A$"&amp;MATCH($S45&amp;$J45,SorP!C:C,0))))</f>
        <v>JP-12</v>
      </c>
      <c r="U45" s="201"/>
      <c r="V45" s="226">
        <f>IF(C45="",NA(),IF(OR(C45="Smelter not listed",C45="Smelter not yet identified"),MATCH($B45&amp;$D45,'Smelter Look-up'!$J:$J,0),MATCH($B45&amp;$C45,'Smelter Look-up'!$J:$J,0)))</f>
        <v>201</v>
      </c>
      <c r="X45" s="227">
        <f t="shared" si="6"/>
        <v>0</v>
      </c>
      <c r="AB45" s="228" t="str">
        <f t="shared" si="7"/>
        <v>GoldNihon Material Co., Ltd.</v>
      </c>
    </row>
    <row r="46" spans="1:28" s="227" customFormat="1" ht="89.25">
      <c r="A46" s="181"/>
      <c r="B46" s="182" t="s">
        <v>1098</v>
      </c>
      <c r="C46" s="186" t="s">
        <v>2110</v>
      </c>
      <c r="D46" s="230"/>
      <c r="E46" s="182" t="s">
        <v>1077</v>
      </c>
      <c r="F46" s="182" t="s">
        <v>697</v>
      </c>
      <c r="G46" s="182" t="s">
        <v>13177</v>
      </c>
      <c r="H46" s="183">
        <v>0</v>
      </c>
      <c r="I46" s="184" t="s">
        <v>1602</v>
      </c>
      <c r="J46" s="184" t="s">
        <v>1603</v>
      </c>
      <c r="K46" s="224"/>
      <c r="L46" s="224"/>
      <c r="M46" s="224"/>
      <c r="N46" s="224"/>
      <c r="O46" s="224"/>
      <c r="P46" s="185"/>
      <c r="Q46" s="225"/>
      <c r="R46" s="182" t="str">
        <f ca="1">IF(ISERROR($V46),"",OFFSET('Smelter Look-up'!$C$4,$V46-4,0)&amp;"")</f>
        <v>Ohura Precious Metal Industry Co., Ltd.</v>
      </c>
      <c r="S46" s="181" t="str">
        <f t="shared" ca="1" si="5"/>
        <v>JP</v>
      </c>
      <c r="T46" s="181" t="str">
        <f ca="1">IF(B46="","",IF(ISERROR(MATCH($J46,SorP!$B$1:$B$6226,0)),"",INDIRECT("'SorP'!$A$"&amp;MATCH($S46&amp;$J46,SorP!C:C,0))))</f>
        <v>JP-29</v>
      </c>
      <c r="U46" s="201"/>
      <c r="V46" s="226">
        <f>IF(C46="",NA(),IF(OR(C46="Smelter not listed",C46="Smelter not yet identified"),MATCH($B46&amp;$D46,'Smelter Look-up'!$J:$J,0),MATCH($B46&amp;$C46,'Smelter Look-up'!$J:$J,0)))</f>
        <v>207</v>
      </c>
      <c r="X46" s="227">
        <f t="shared" si="6"/>
        <v>0</v>
      </c>
      <c r="AB46" s="228" t="str">
        <f t="shared" si="7"/>
        <v>GoldOhura Precious Metal Industry Co., Ltd.</v>
      </c>
    </row>
    <row r="47" spans="1:28" s="227" customFormat="1" ht="76.5">
      <c r="A47" s="181"/>
      <c r="B47" s="182" t="s">
        <v>1098</v>
      </c>
      <c r="C47" s="186" t="s">
        <v>54</v>
      </c>
      <c r="D47" s="230"/>
      <c r="E47" s="182" t="s">
        <v>1077</v>
      </c>
      <c r="F47" s="182" t="s">
        <v>712</v>
      </c>
      <c r="G47" s="182" t="s">
        <v>13177</v>
      </c>
      <c r="H47" s="183">
        <v>0</v>
      </c>
      <c r="I47" s="184" t="s">
        <v>1628</v>
      </c>
      <c r="J47" s="184" t="s">
        <v>2165</v>
      </c>
      <c r="K47" s="224"/>
      <c r="L47" s="224"/>
      <c r="M47" s="224"/>
      <c r="N47" s="224"/>
      <c r="O47" s="224"/>
      <c r="P47" s="185"/>
      <c r="Q47" s="225"/>
      <c r="R47" s="182" t="str">
        <f ca="1">IF(ISERROR($V47),"",OFFSET('Smelter Look-up'!$C$4,$V47-4,0)&amp;"")</f>
        <v>Sumitomo Metal Mining Co., Ltd.</v>
      </c>
      <c r="S47" s="181" t="str">
        <f t="shared" ca="1" si="5"/>
        <v>JP</v>
      </c>
      <c r="T47" s="181" t="str">
        <f ca="1">IF(B47="","",IF(ISERROR(MATCH($J47,SorP!$B$1:$B$6226,0)),"",INDIRECT("'SorP'!$A$"&amp;MATCH($S47&amp;$J47,SorP!C:C,0))))</f>
        <v>JP-38</v>
      </c>
      <c r="U47" s="201"/>
      <c r="V47" s="226">
        <f>IF(C47="",NA(),IF(OR(C47="Smelter not listed",C47="Smelter not yet identified"),MATCH($B47&amp;$D47,'Smelter Look-up'!$J:$J,0),MATCH($B47&amp;$C47,'Smelter Look-up'!$J:$J,0)))</f>
        <v>274</v>
      </c>
      <c r="X47" s="227">
        <f t="shared" si="6"/>
        <v>0</v>
      </c>
      <c r="AB47" s="228" t="str">
        <f t="shared" si="7"/>
        <v>GoldSumitomo Metal Mining Co., Ltd.</v>
      </c>
    </row>
    <row r="48" spans="1:28" s="227" customFormat="1" ht="63.75">
      <c r="A48" s="181"/>
      <c r="B48" s="182" t="s">
        <v>1098</v>
      </c>
      <c r="C48" s="186" t="s">
        <v>2278</v>
      </c>
      <c r="D48" s="230"/>
      <c r="E48" s="182" t="s">
        <v>1077</v>
      </c>
      <c r="F48" s="182" t="s">
        <v>713</v>
      </c>
      <c r="G48" s="182" t="s">
        <v>13177</v>
      </c>
      <c r="H48" s="183">
        <v>0</v>
      </c>
      <c r="I48" s="184" t="s">
        <v>1629</v>
      </c>
      <c r="J48" s="184" t="s">
        <v>1630</v>
      </c>
      <c r="K48" s="224"/>
      <c r="L48" s="224"/>
      <c r="M48" s="224"/>
      <c r="N48" s="224"/>
      <c r="O48" s="224"/>
      <c r="P48" s="185"/>
      <c r="Q48" s="225"/>
      <c r="R48" s="182" t="str">
        <f ca="1">IF(ISERROR($V48),"",OFFSET('Smelter Look-up'!$C$4,$V48-4,0)&amp;"")</f>
        <v>Tanaka Kikinzoku Kogyo K.K.</v>
      </c>
      <c r="S48" s="181" t="str">
        <f t="shared" ca="1" si="5"/>
        <v>JP</v>
      </c>
      <c r="T48" s="181" t="str">
        <f ca="1">IF(B48="","",IF(ISERROR(MATCH($J48,SorP!$B$1:$B$6226,0)),"",INDIRECT("'SorP'!$A$"&amp;MATCH($S48&amp;$J48,SorP!C:C,0))))</f>
        <v>JP-14</v>
      </c>
      <c r="U48" s="201"/>
      <c r="V48" s="226">
        <f>IF(C48="",NA(),IF(OR(C48="Smelter not listed",C48="Smelter not yet identified"),MATCH($B48&amp;$D48,'Smelter Look-up'!$J:$J,0),MATCH($B48&amp;$C48,'Smelter Look-up'!$J:$J,0)))</f>
        <v>286</v>
      </c>
      <c r="X48" s="227">
        <f t="shared" si="6"/>
        <v>0</v>
      </c>
      <c r="AB48" s="228" t="str">
        <f t="shared" si="7"/>
        <v>GoldTanaka Kikinzoku Kogyo K.K</v>
      </c>
    </row>
    <row r="49" spans="1:28" s="227" customFormat="1" ht="63.75">
      <c r="A49" s="181"/>
      <c r="B49" s="182" t="s">
        <v>1098</v>
      </c>
      <c r="C49" s="186" t="s">
        <v>2117</v>
      </c>
      <c r="D49" s="230"/>
      <c r="E49" s="182" t="s">
        <v>1077</v>
      </c>
      <c r="F49" s="182" t="s">
        <v>716</v>
      </c>
      <c r="G49" s="182" t="s">
        <v>13177</v>
      </c>
      <c r="H49" s="183">
        <v>0</v>
      </c>
      <c r="I49" s="184" t="s">
        <v>1635</v>
      </c>
      <c r="J49" s="184" t="s">
        <v>1547</v>
      </c>
      <c r="K49" s="224"/>
      <c r="L49" s="224"/>
      <c r="M49" s="224"/>
      <c r="N49" s="224"/>
      <c r="O49" s="224"/>
      <c r="P49" s="185"/>
      <c r="Q49" s="225"/>
      <c r="R49" s="182" t="str">
        <f ca="1">IF(ISERROR($V49),"",OFFSET('Smelter Look-up'!$C$4,$V49-4,0)&amp;"")</f>
        <v>Tokuriki Honten Co., Ltd.</v>
      </c>
      <c r="S49" s="181" t="str">
        <f t="shared" ca="1" si="5"/>
        <v>JP</v>
      </c>
      <c r="T49" s="181" t="str">
        <f ca="1">IF(B49="","",IF(ISERROR(MATCH($J49,SorP!$B$1:$B$6226,0)),"",INDIRECT("'SorP'!$A$"&amp;MATCH($S49&amp;$J49,SorP!C:C,0))))</f>
        <v>JP-11</v>
      </c>
      <c r="U49" s="201"/>
      <c r="V49" s="226">
        <f>IF(C49="",NA(),IF(OR(C49="Smelter not listed",C49="Smelter not yet identified"),MATCH($B49&amp;$D49,'Smelter Look-up'!$J:$J,0),MATCH($B49&amp;$C49,'Smelter Look-up'!$J:$J,0)))</f>
        <v>293</v>
      </c>
      <c r="X49" s="227">
        <f t="shared" si="6"/>
        <v>0</v>
      </c>
      <c r="AB49" s="228" t="str">
        <f t="shared" si="7"/>
        <v>GoldTokuriki Honten Co., Ltd.</v>
      </c>
    </row>
    <row r="50" spans="1:28" s="227" customFormat="1" ht="102">
      <c r="A50" s="181"/>
      <c r="B50" s="182" t="s">
        <v>1098</v>
      </c>
      <c r="C50" s="186" t="s">
        <v>2283</v>
      </c>
      <c r="D50" s="230"/>
      <c r="E50" s="182" t="s">
        <v>1064</v>
      </c>
      <c r="F50" s="182" t="s">
        <v>719</v>
      </c>
      <c r="G50" s="182" t="s">
        <v>13177</v>
      </c>
      <c r="H50" s="183">
        <v>0</v>
      </c>
      <c r="I50" s="184" t="s">
        <v>1641</v>
      </c>
      <c r="J50" s="184" t="s">
        <v>3104</v>
      </c>
      <c r="K50" s="224"/>
      <c r="L50" s="224"/>
      <c r="M50" s="224"/>
      <c r="N50" s="224"/>
      <c r="O50" s="224"/>
      <c r="P50" s="185"/>
      <c r="Q50" s="225"/>
      <c r="R50" s="182" t="str">
        <f ca="1">IF(ISERROR($V50),"",OFFSET('Smelter Look-up'!$C$4,$V50-4,0)&amp;"")</f>
        <v>Umicore S.A. Business Unit Precious Metals Refining</v>
      </c>
      <c r="S50" s="181" t="str">
        <f t="shared" ca="1" si="5"/>
        <v>BE</v>
      </c>
      <c r="T50" s="181" t="str">
        <f ca="1">IF(B50="","",IF(ISERROR(MATCH($J50,SorP!$B$1:$B$6226,0)),"",INDIRECT("'SorP'!$A$"&amp;MATCH($S50&amp;$J50,SorP!C:C,0))))</f>
        <v>BE-VAN</v>
      </c>
      <c r="U50" s="201"/>
      <c r="V50" s="226">
        <f>IF(C50="",NA(),IF(OR(C50="Smelter not listed",C50="Smelter not yet identified"),MATCH($B50&amp;$D50,'Smelter Look-up'!$J:$J,0),MATCH($B50&amp;$C50,'Smelter Look-up'!$J:$J,0)))</f>
        <v>302</v>
      </c>
      <c r="X50" s="227">
        <f t="shared" si="6"/>
        <v>0</v>
      </c>
      <c r="AB50" s="228" t="str">
        <f t="shared" si="7"/>
        <v>GoldUmicore S.A. Business Unit Precious Metals Refining</v>
      </c>
    </row>
    <row r="51" spans="1:28" s="227" customFormat="1" ht="102">
      <c r="A51" s="181"/>
      <c r="B51" s="182" t="s">
        <v>1099</v>
      </c>
      <c r="C51" s="186" t="s">
        <v>2287</v>
      </c>
      <c r="D51" s="230"/>
      <c r="E51" s="182" t="s">
        <v>1069</v>
      </c>
      <c r="F51" s="182" t="s">
        <v>2230</v>
      </c>
      <c r="G51" s="182" t="s">
        <v>13177</v>
      </c>
      <c r="H51" s="183">
        <v>0</v>
      </c>
      <c r="I51" s="184" t="s">
        <v>1733</v>
      </c>
      <c r="J51" s="184" t="s">
        <v>13535</v>
      </c>
      <c r="K51" s="224"/>
      <c r="L51" s="224"/>
      <c r="M51" s="224"/>
      <c r="N51" s="224"/>
      <c r="O51" s="224"/>
      <c r="P51" s="185"/>
      <c r="Q51" s="225"/>
      <c r="R51" s="182" t="str">
        <f ca="1">IF(ISERROR($V51),"",OFFSET('Smelter Look-up'!$C$4,$V51-4,0)&amp;"")</f>
        <v>Chenzhou Yunxiang Mining and Metallurgy Co., Ltd.</v>
      </c>
      <c r="S51" s="181" t="str">
        <f t="shared" ca="1" si="5"/>
        <v>CN</v>
      </c>
      <c r="T51" s="181" t="str">
        <f ca="1">IF(B51="","",IF(ISERROR(MATCH($J51,SorP!$B$1:$B$6226,0)),"",INDIRECT("'SorP'!$A$"&amp;MATCH($S51&amp;$J51,SorP!C:C,0))))</f>
        <v>CN-HN</v>
      </c>
      <c r="U51" s="201"/>
      <c r="V51" s="226">
        <f>IF(C51="",NA(),IF(OR(C51="Smelter not listed",C51="Smelter not yet identified"),MATCH($B51&amp;$D51,'Smelter Look-up'!$J:$J,0),MATCH($B51&amp;$C51,'Smelter Look-up'!$J:$J,0)))</f>
        <v>408</v>
      </c>
      <c r="X51" s="227">
        <f t="shared" si="6"/>
        <v>0</v>
      </c>
      <c r="AB51" s="228" t="str">
        <f t="shared" si="7"/>
        <v>TinChenzhou Yunxiang Mining and Metallurgy Co., Ltd.</v>
      </c>
    </row>
    <row r="52" spans="1:28" s="227" customFormat="1" ht="63.75">
      <c r="A52" s="181"/>
      <c r="B52" s="182" t="s">
        <v>1099</v>
      </c>
      <c r="C52" s="186" t="s">
        <v>15831</v>
      </c>
      <c r="D52" s="230"/>
      <c r="E52" s="182" t="s">
        <v>1074</v>
      </c>
      <c r="F52" s="182" t="s">
        <v>15832</v>
      </c>
      <c r="G52" s="182" t="s">
        <v>13177</v>
      </c>
      <c r="H52" s="183">
        <v>0</v>
      </c>
      <c r="I52" s="184" t="s">
        <v>15833</v>
      </c>
      <c r="J52" s="184" t="s">
        <v>12799</v>
      </c>
      <c r="K52" s="224"/>
      <c r="L52" s="224"/>
      <c r="M52" s="224"/>
      <c r="N52" s="224"/>
      <c r="O52" s="224"/>
      <c r="P52" s="185"/>
      <c r="Q52" s="225"/>
      <c r="R52" s="182" t="str">
        <f ca="1">IF(ISERROR($V52),"",OFFSET('Smelter Look-up'!$C$4,$V52-4,0)&amp;"")</f>
        <v/>
      </c>
      <c r="S52" s="181" t="str">
        <f t="shared" ca="1" si="5"/>
        <v>ID</v>
      </c>
      <c r="T52" s="181" t="str">
        <f ca="1">IF(B52="","",IF(ISERROR(MATCH($J52,SorP!$B$1:$B$6226,0)),"",INDIRECT("'SorP'!$A$"&amp;MATCH($S52&amp;$J52,SorP!C:C,0))))</f>
        <v>ID-BB</v>
      </c>
      <c r="U52" s="201"/>
      <c r="V52" s="226" t="e">
        <f>IF(C52="",NA(),IF(OR(C52="Smelter not listed",C52="Smelter not yet identified"),MATCH($B52&amp;$D52,'Smelter Look-up'!$J:$J,0),MATCH($B52&amp;$C52,'Smelter Look-up'!$J:$J,0)))</f>
        <v>#N/A</v>
      </c>
      <c r="X52" s="227">
        <f t="shared" si="6"/>
        <v>0</v>
      </c>
      <c r="AB52" s="228" t="str">
        <f t="shared" si="7"/>
        <v>TinPT Aries Kencana Sejahtera</v>
      </c>
    </row>
    <row r="53" spans="1:28" s="227" customFormat="1" ht="20.25">
      <c r="A53" s="181"/>
      <c r="B53" s="182" t="s">
        <v>1099</v>
      </c>
      <c r="C53" s="186" t="s">
        <v>877</v>
      </c>
      <c r="D53" s="230"/>
      <c r="E53" s="182" t="s">
        <v>1077</v>
      </c>
      <c r="F53" s="182" t="s">
        <v>1374</v>
      </c>
      <c r="G53" s="182" t="s">
        <v>13177</v>
      </c>
      <c r="H53" s="183">
        <v>0</v>
      </c>
      <c r="I53" s="184" t="s">
        <v>1541</v>
      </c>
      <c r="J53" s="184" t="s">
        <v>1542</v>
      </c>
      <c r="K53" s="224"/>
      <c r="L53" s="224"/>
      <c r="M53" s="224"/>
      <c r="N53" s="224"/>
      <c r="O53" s="224"/>
      <c r="P53" s="185"/>
      <c r="Q53" s="225"/>
      <c r="R53" s="182" t="str">
        <f ca="1">IF(ISERROR($V53),"",OFFSET('Smelter Look-up'!$C$4,$V53-4,0)&amp;"")</f>
        <v>Dowa</v>
      </c>
      <c r="S53" s="181" t="str">
        <f t="shared" ca="1" si="5"/>
        <v>JP</v>
      </c>
      <c r="T53" s="181" t="str">
        <f ca="1">IF(B53="","",IF(ISERROR(MATCH($J53,SorP!$B$1:$B$6226,0)),"",INDIRECT("'SorP'!$A$"&amp;MATCH($S53&amp;$J53,SorP!C:C,0))))</f>
        <v>JP-05</v>
      </c>
      <c r="U53" s="201"/>
      <c r="V53" s="226">
        <f>IF(C53="",NA(),IF(OR(C53="Smelter not listed",C53="Smelter not yet identified"),MATCH($B53&amp;$D53,'Smelter Look-up'!$J:$J,0),MATCH($B53&amp;$C53,'Smelter Look-up'!$J:$J,0)))</f>
        <v>425</v>
      </c>
      <c r="X53" s="227">
        <f t="shared" si="6"/>
        <v>0</v>
      </c>
      <c r="AB53" s="228" t="str">
        <f t="shared" si="7"/>
        <v>TinDowa</v>
      </c>
    </row>
    <row r="54" spans="1:28" s="227" customFormat="1" ht="38.25">
      <c r="A54" s="181"/>
      <c r="B54" s="182" t="s">
        <v>1099</v>
      </c>
      <c r="C54" s="186" t="s">
        <v>814</v>
      </c>
      <c r="D54" s="230"/>
      <c r="E54" s="182" t="s">
        <v>2382</v>
      </c>
      <c r="F54" s="182" t="s">
        <v>745</v>
      </c>
      <c r="G54" s="182" t="s">
        <v>13177</v>
      </c>
      <c r="H54" s="183">
        <v>0</v>
      </c>
      <c r="I54" s="184" t="s">
        <v>1728</v>
      </c>
      <c r="J54" s="184" t="s">
        <v>1728</v>
      </c>
      <c r="K54" s="224"/>
      <c r="L54" s="224"/>
      <c r="M54" s="224"/>
      <c r="N54" s="224"/>
      <c r="O54" s="224"/>
      <c r="P54" s="185"/>
      <c r="Q54" s="225"/>
      <c r="R54" s="182" t="str">
        <f ca="1">IF(ISERROR($V54),"",OFFSET('Smelter Look-up'!$C$4,$V54-4,0)&amp;"")</f>
        <v>EM Vinto</v>
      </c>
      <c r="S54" s="181" t="str">
        <f t="shared" ca="1" si="5"/>
        <v>BO</v>
      </c>
      <c r="T54" s="181" t="str">
        <f ca="1">IF(B54="","",IF(ISERROR(MATCH($J54,SorP!$B$1:$B$6226,0)),"",INDIRECT("'SorP'!$A$"&amp;MATCH($S54&amp;$J54,SorP!C:C,0))))</f>
        <v>BO-O</v>
      </c>
      <c r="U54" s="201"/>
      <c r="V54" s="226">
        <f>IF(C54="",NA(),IF(OR(C54="Smelter not listed",C54="Smelter not yet identified"),MATCH($B54&amp;$D54,'Smelter Look-up'!$J:$J,0),MATCH($B54&amp;$C54,'Smelter Look-up'!$J:$J,0)))</f>
        <v>428</v>
      </c>
      <c r="X54" s="227">
        <f t="shared" si="6"/>
        <v>0</v>
      </c>
      <c r="AB54" s="228" t="str">
        <f t="shared" si="7"/>
        <v>TinEM Vinto</v>
      </c>
    </row>
    <row r="55" spans="1:28" s="227" customFormat="1" ht="89.25">
      <c r="A55" s="181"/>
      <c r="B55" s="182" t="s">
        <v>1099</v>
      </c>
      <c r="C55" s="186" t="s">
        <v>2099</v>
      </c>
      <c r="D55" s="230"/>
      <c r="E55" s="182" t="s">
        <v>1069</v>
      </c>
      <c r="F55" s="182" t="s">
        <v>748</v>
      </c>
      <c r="G55" s="182" t="s">
        <v>13177</v>
      </c>
      <c r="H55" s="183">
        <v>0</v>
      </c>
      <c r="I55" s="184" t="s">
        <v>2398</v>
      </c>
      <c r="J55" s="184" t="s">
        <v>13540</v>
      </c>
      <c r="K55" s="224"/>
      <c r="L55" s="224"/>
      <c r="M55" s="224"/>
      <c r="N55" s="224"/>
      <c r="O55" s="224"/>
      <c r="P55" s="185"/>
      <c r="Q55" s="225"/>
      <c r="R55" s="182" t="str">
        <f ca="1">IF(ISERROR($V55),"",OFFSET('Smelter Look-up'!$C$4,$V55-4,0)&amp;"")</f>
        <v>Gejiu Non-Ferrous Metal Processing Co., Ltd.</v>
      </c>
      <c r="S55" s="181" t="str">
        <f t="shared" ca="1" si="5"/>
        <v>CN</v>
      </c>
      <c r="T55" s="181" t="str">
        <f ca="1">IF(B55="","",IF(ISERROR(MATCH($J55,SorP!$B$1:$B$6226,0)),"",INDIRECT("'SorP'!$A$"&amp;MATCH($S55&amp;$J55,SorP!C:C,0))))</f>
        <v>CN-YN</v>
      </c>
      <c r="U55" s="201"/>
      <c r="V55" s="226">
        <f>IF(C55="",NA(),IF(OR(C55="Smelter not listed",C55="Smelter not yet identified"),MATCH($B55&amp;$D55,'Smelter Look-up'!$J:$J,0),MATCH($B55&amp;$C55,'Smelter Look-up'!$J:$J,0)))</f>
        <v>443</v>
      </c>
      <c r="X55" s="227">
        <f t="shared" si="6"/>
        <v>0</v>
      </c>
      <c r="AB55" s="228" t="str">
        <f t="shared" si="7"/>
        <v>TinGejiu Non-Ferrous Metal Processing Co., Ltd.</v>
      </c>
    </row>
    <row r="56" spans="1:28" s="227" customFormat="1" ht="63.75">
      <c r="A56" s="181"/>
      <c r="B56" s="182" t="s">
        <v>1099</v>
      </c>
      <c r="C56" s="186" t="s">
        <v>1293</v>
      </c>
      <c r="D56" s="230"/>
      <c r="E56" s="182" t="s">
        <v>1069</v>
      </c>
      <c r="F56" s="182" t="s">
        <v>751</v>
      </c>
      <c r="G56" s="182" t="s">
        <v>13177</v>
      </c>
      <c r="H56" s="183">
        <v>0</v>
      </c>
      <c r="I56" s="184" t="s">
        <v>1734</v>
      </c>
      <c r="J56" s="184" t="s">
        <v>13515</v>
      </c>
      <c r="K56" s="224"/>
      <c r="L56" s="224"/>
      <c r="M56" s="224"/>
      <c r="N56" s="224"/>
      <c r="O56" s="224"/>
      <c r="P56" s="185"/>
      <c r="Q56" s="225"/>
      <c r="R56" s="182" t="str">
        <f ca="1">IF(ISERROR($V56),"",OFFSET('Smelter Look-up'!$C$4,$V56-4,0)&amp;"")</f>
        <v>China Tin Group Co., Ltd.</v>
      </c>
      <c r="S56" s="181" t="str">
        <f t="shared" ca="1" si="5"/>
        <v>CN</v>
      </c>
      <c r="T56" s="181" t="str">
        <f ca="1">IF(B56="","",IF(ISERROR(MATCH($J56,SorP!$B$1:$B$6226,0)),"",INDIRECT("'SorP'!$A$"&amp;MATCH($S56&amp;$J56,SorP!C:C,0))))</f>
        <v>CN-GX</v>
      </c>
      <c r="U56" s="201"/>
      <c r="V56" s="226">
        <f>IF(C56="",NA(),IF(OR(C56="Smelter not listed",C56="Smelter not yet identified"),MATCH($B56&amp;$D56,'Smelter Look-up'!$J:$J,0),MATCH($B56&amp;$C56,'Smelter Look-up'!$J:$J,0)))</f>
        <v>411</v>
      </c>
      <c r="X56" s="227">
        <f t="shared" si="6"/>
        <v>0</v>
      </c>
      <c r="AB56" s="228" t="str">
        <f t="shared" si="7"/>
        <v>TinChina Tin Group Co., Ltd.</v>
      </c>
    </row>
    <row r="57" spans="1:28" s="227" customFormat="1" ht="51">
      <c r="A57" s="181"/>
      <c r="B57" s="182" t="s">
        <v>1099</v>
      </c>
      <c r="C57" s="186" t="s">
        <v>2104</v>
      </c>
      <c r="D57" s="230"/>
      <c r="E57" s="182" t="s">
        <v>2384</v>
      </c>
      <c r="F57" s="182" t="s">
        <v>1740</v>
      </c>
      <c r="G57" s="182" t="s">
        <v>13177</v>
      </c>
      <c r="H57" s="183">
        <v>0</v>
      </c>
      <c r="I57" s="184" t="s">
        <v>1741</v>
      </c>
      <c r="J57" s="184" t="s">
        <v>1601</v>
      </c>
      <c r="K57" s="224"/>
      <c r="L57" s="224"/>
      <c r="M57" s="224"/>
      <c r="N57" s="224"/>
      <c r="O57" s="224"/>
      <c r="P57" s="185"/>
      <c r="Q57" s="225"/>
      <c r="R57" s="182" t="str">
        <f ca="1">IF(ISERROR($V57),"",OFFSET('Smelter Look-up'!$C$4,$V57-4,0)&amp;"")</f>
        <v>Metallic Resources, Inc.</v>
      </c>
      <c r="S57" s="181" t="str">
        <f t="shared" ca="1" si="5"/>
        <v>US</v>
      </c>
      <c r="T57" s="181" t="str">
        <f ca="1">IF(B57="","",IF(ISERROR(MATCH($J57,SorP!$B$1:$B$6226,0)),"",INDIRECT("'SorP'!$A$"&amp;MATCH($S57&amp;$J57,SorP!C:C,0))))</f>
        <v>US-OH</v>
      </c>
      <c r="U57" s="201"/>
      <c r="V57" s="226">
        <f>IF(C57="",NA(),IF(OR(C57="Smelter not listed",C57="Smelter not yet identified"),MATCH($B57&amp;$D57,'Smelter Look-up'!$J:$J,0),MATCH($B57&amp;$C57,'Smelter Look-up'!$J:$J,0)))</f>
        <v>473</v>
      </c>
      <c r="X57" s="227">
        <f t="shared" si="6"/>
        <v>0</v>
      </c>
      <c r="AB57" s="228" t="str">
        <f t="shared" si="7"/>
        <v>TinMetallic Resources, Inc.</v>
      </c>
    </row>
    <row r="58" spans="1:28" s="227" customFormat="1" ht="76.5">
      <c r="A58" s="181"/>
      <c r="B58" s="182" t="s">
        <v>1099</v>
      </c>
      <c r="C58" s="186" t="s">
        <v>756</v>
      </c>
      <c r="D58" s="230"/>
      <c r="E58" s="182" t="s">
        <v>859</v>
      </c>
      <c r="F58" s="182" t="s">
        <v>757</v>
      </c>
      <c r="G58" s="182" t="s">
        <v>13177</v>
      </c>
      <c r="H58" s="183">
        <v>0</v>
      </c>
      <c r="I58" s="184" t="s">
        <v>2292</v>
      </c>
      <c r="J58" s="184" t="s">
        <v>10972</v>
      </c>
      <c r="K58" s="224"/>
      <c r="L58" s="224"/>
      <c r="M58" s="224"/>
      <c r="N58" s="224"/>
      <c r="O58" s="224"/>
      <c r="P58" s="185"/>
      <c r="Q58" s="225"/>
      <c r="R58" s="182" t="str">
        <f ca="1">IF(ISERROR($V58),"",OFFSET('Smelter Look-up'!$C$4,$V58-4,0)&amp;"")</f>
        <v>O.M. Manufacturing (Thailand) Co., Ltd.</v>
      </c>
      <c r="S58" s="181" t="str">
        <f t="shared" ca="1" si="5"/>
        <v>TH</v>
      </c>
      <c r="T58" s="181" t="str">
        <f ca="1">IF(B58="","",IF(ISERROR(MATCH($J58,SorP!$B$1:$B$6226,0)),"",INDIRECT("'SorP'!$A$"&amp;MATCH($S58&amp;$J58,SorP!C:C,0))))</f>
        <v>TH-20</v>
      </c>
      <c r="U58" s="201"/>
      <c r="V58" s="226">
        <f>IF(C58="",NA(),IF(OR(C58="Smelter not listed",C58="Smelter not yet identified"),MATCH($B58&amp;$D58,'Smelter Look-up'!$J:$J,0),MATCH($B58&amp;$C58,'Smelter Look-up'!$J:$J,0)))</f>
        <v>490</v>
      </c>
      <c r="X58" s="227">
        <f t="shared" si="6"/>
        <v>0</v>
      </c>
      <c r="AB58" s="228" t="str">
        <f t="shared" si="7"/>
        <v>TinO.M. Manufacturing (Thailand) Co., Ltd.</v>
      </c>
    </row>
    <row r="59" spans="1:28" s="227" customFormat="1" ht="63.75">
      <c r="A59" s="181"/>
      <c r="B59" s="182" t="s">
        <v>1099</v>
      </c>
      <c r="C59" s="186" t="s">
        <v>15834</v>
      </c>
      <c r="D59" s="230"/>
      <c r="E59" s="182" t="s">
        <v>1074</v>
      </c>
      <c r="F59" s="182" t="s">
        <v>15835</v>
      </c>
      <c r="G59" s="182" t="s">
        <v>13177</v>
      </c>
      <c r="H59" s="183">
        <v>0</v>
      </c>
      <c r="I59" s="184" t="s">
        <v>1726</v>
      </c>
      <c r="J59" s="184" t="s">
        <v>12799</v>
      </c>
      <c r="K59" s="224"/>
      <c r="L59" s="224"/>
      <c r="M59" s="224"/>
      <c r="N59" s="224"/>
      <c r="O59" s="224"/>
      <c r="P59" s="185"/>
      <c r="Q59" s="225"/>
      <c r="R59" s="182" t="str">
        <f ca="1">IF(ISERROR($V59),"",OFFSET('Smelter Look-up'!$C$4,$V59-4,0)&amp;"")</f>
        <v/>
      </c>
      <c r="S59" s="181" t="str">
        <f t="shared" ca="1" si="5"/>
        <v>ID</v>
      </c>
      <c r="T59" s="181" t="str">
        <f ca="1">IF(B59="","",IF(ISERROR(MATCH($J59,SorP!$B$1:$B$6226,0)),"",INDIRECT("'SorP'!$A$"&amp;MATCH($S59&amp;$J59,SorP!C:C,0))))</f>
        <v>ID-BB</v>
      </c>
      <c r="U59" s="201"/>
      <c r="V59" s="226" t="e">
        <f>IF(C59="",NA(),IF(OR(C59="Smelter not listed",C59="Smelter not yet identified"),MATCH($B59&amp;$D59,'Smelter Look-up'!$J:$J,0),MATCH($B59&amp;$C59,'Smelter Look-up'!$J:$J,0)))</f>
        <v>#N/A</v>
      </c>
      <c r="X59" s="227">
        <f t="shared" si="6"/>
        <v>0</v>
      </c>
      <c r="AB59" s="228" t="str">
        <f t="shared" si="7"/>
        <v>TinPT Artha Cipta Langgeng</v>
      </c>
    </row>
    <row r="60" spans="1:28" s="227" customFormat="1" ht="51">
      <c r="A60" s="181"/>
      <c r="B60" s="182" t="s">
        <v>1099</v>
      </c>
      <c r="C60" s="186" t="s">
        <v>15836</v>
      </c>
      <c r="D60" s="230"/>
      <c r="E60" s="182" t="s">
        <v>1074</v>
      </c>
      <c r="F60" s="182" t="s">
        <v>15837</v>
      </c>
      <c r="G60" s="182" t="s">
        <v>13177</v>
      </c>
      <c r="H60" s="183">
        <v>0</v>
      </c>
      <c r="I60" s="184" t="s">
        <v>15838</v>
      </c>
      <c r="J60" s="184" t="s">
        <v>12799</v>
      </c>
      <c r="K60" s="224"/>
      <c r="L60" s="224"/>
      <c r="M60" s="224"/>
      <c r="N60" s="224"/>
      <c r="O60" s="224"/>
      <c r="P60" s="185"/>
      <c r="Q60" s="225"/>
      <c r="R60" s="182" t="str">
        <f ca="1">IF(ISERROR($V60),"",OFFSET('Smelter Look-up'!$C$4,$V60-4,0)&amp;"")</f>
        <v/>
      </c>
      <c r="S60" s="181" t="str">
        <f t="shared" ca="1" si="5"/>
        <v>ID</v>
      </c>
      <c r="T60" s="181" t="str">
        <f ca="1">IF(B60="","",IF(ISERROR(MATCH($J60,SorP!$B$1:$B$6226,0)),"",INDIRECT("'SorP'!$A$"&amp;MATCH($S60&amp;$J60,SorP!C:C,0))))</f>
        <v>ID-BB</v>
      </c>
      <c r="U60" s="201"/>
      <c r="V60" s="226" t="e">
        <f>IF(C60="",NA(),IF(OR(C60="Smelter not listed",C60="Smelter not yet identified"),MATCH($B60&amp;$D60,'Smelter Look-up'!$J:$J,0),MATCH($B60&amp;$C60,'Smelter Look-up'!$J:$J,0)))</f>
        <v>#N/A</v>
      </c>
      <c r="X60" s="227">
        <f t="shared" si="6"/>
        <v>0</v>
      </c>
      <c r="AB60" s="228" t="str">
        <f t="shared" si="7"/>
        <v>TinPT Babel Inti Perkasa</v>
      </c>
    </row>
    <row r="61" spans="1:28" s="227" customFormat="1" ht="63.75">
      <c r="A61" s="181"/>
      <c r="B61" s="182" t="s">
        <v>1099</v>
      </c>
      <c r="C61" s="186" t="s">
        <v>15839</v>
      </c>
      <c r="D61" s="230"/>
      <c r="E61" s="182" t="s">
        <v>1074</v>
      </c>
      <c r="F61" s="182" t="s">
        <v>15840</v>
      </c>
      <c r="G61" s="182" t="s">
        <v>13177</v>
      </c>
      <c r="H61" s="183">
        <v>0</v>
      </c>
      <c r="I61" s="184" t="s">
        <v>15841</v>
      </c>
      <c r="J61" s="184" t="s">
        <v>12799</v>
      </c>
      <c r="K61" s="224"/>
      <c r="L61" s="224"/>
      <c r="M61" s="224"/>
      <c r="N61" s="224"/>
      <c r="O61" s="224"/>
      <c r="P61" s="185"/>
      <c r="Q61" s="225"/>
      <c r="R61" s="182" t="str">
        <f ca="1">IF(ISERROR($V61),"",OFFSET('Smelter Look-up'!$C$4,$V61-4,0)&amp;"")</f>
        <v/>
      </c>
      <c r="S61" s="181" t="str">
        <f t="shared" ca="1" si="5"/>
        <v>ID</v>
      </c>
      <c r="T61" s="181" t="str">
        <f ca="1">IF(B61="","",IF(ISERROR(MATCH($J61,SorP!$B$1:$B$6226,0)),"",INDIRECT("'SorP'!$A$"&amp;MATCH($S61&amp;$J61,SorP!C:C,0))))</f>
        <v>ID-BB</v>
      </c>
      <c r="U61" s="201"/>
      <c r="V61" s="226" t="e">
        <f>IF(C61="",NA(),IF(OR(C61="Smelter not listed",C61="Smelter not yet identified"),MATCH($B61&amp;$D61,'Smelter Look-up'!$J:$J,0),MATCH($B61&amp;$C61,'Smelter Look-up'!$J:$J,0)))</f>
        <v>#N/A</v>
      </c>
      <c r="X61" s="227">
        <f t="shared" si="6"/>
        <v>0</v>
      </c>
      <c r="AB61" s="228" t="str">
        <f t="shared" si="7"/>
        <v>TinPT Babel Surya Alam Lestari</v>
      </c>
    </row>
    <row r="62" spans="1:28" s="227" customFormat="1" ht="38.25">
      <c r="A62" s="181"/>
      <c r="B62" s="182" t="s">
        <v>1099</v>
      </c>
      <c r="C62" s="186" t="s">
        <v>15842</v>
      </c>
      <c r="D62" s="230"/>
      <c r="E62" s="182" t="s">
        <v>1074</v>
      </c>
      <c r="F62" s="182" t="s">
        <v>15843</v>
      </c>
      <c r="G62" s="182" t="s">
        <v>13177</v>
      </c>
      <c r="H62" s="183">
        <v>0</v>
      </c>
      <c r="I62" s="184" t="s">
        <v>14986</v>
      </c>
      <c r="J62" s="184" t="s">
        <v>12799</v>
      </c>
      <c r="K62" s="224"/>
      <c r="L62" s="224"/>
      <c r="M62" s="224"/>
      <c r="N62" s="224"/>
      <c r="O62" s="224"/>
      <c r="P62" s="185"/>
      <c r="Q62" s="225"/>
      <c r="R62" s="182" t="str">
        <f ca="1">IF(ISERROR($V62),"",OFFSET('Smelter Look-up'!$C$4,$V62-4,0)&amp;"")</f>
        <v/>
      </c>
      <c r="S62" s="181" t="str">
        <f t="shared" ca="1" si="5"/>
        <v>ID</v>
      </c>
      <c r="T62" s="181" t="str">
        <f ca="1">IF(B62="","",IF(ISERROR(MATCH($J62,SorP!$B$1:$B$6226,0)),"",INDIRECT("'SorP'!$A$"&amp;MATCH($S62&amp;$J62,SorP!C:C,0))))</f>
        <v>ID-BB</v>
      </c>
      <c r="U62" s="201"/>
      <c r="V62" s="226" t="e">
        <f>IF(C62="",NA(),IF(OR(C62="Smelter not listed",C62="Smelter not yet identified"),MATCH($B62&amp;$D62,'Smelter Look-up'!$J:$J,0),MATCH($B62&amp;$C62,'Smelter Look-up'!$J:$J,0)))</f>
        <v>#N/A</v>
      </c>
      <c r="X62" s="227">
        <f t="shared" si="6"/>
        <v>0</v>
      </c>
      <c r="AB62" s="228" t="str">
        <f t="shared" si="7"/>
        <v>TinPT Bukit Timah</v>
      </c>
    </row>
    <row r="63" spans="1:28" s="227" customFormat="1" ht="51">
      <c r="A63" s="181"/>
      <c r="B63" s="182" t="s">
        <v>1099</v>
      </c>
      <c r="C63" s="186" t="s">
        <v>15844</v>
      </c>
      <c r="D63" s="230"/>
      <c r="E63" s="182" t="s">
        <v>1074</v>
      </c>
      <c r="F63" s="182" t="s">
        <v>15845</v>
      </c>
      <c r="G63" s="182" t="s">
        <v>13177</v>
      </c>
      <c r="H63" s="183">
        <v>0</v>
      </c>
      <c r="I63" s="184" t="s">
        <v>15846</v>
      </c>
      <c r="J63" s="184" t="s">
        <v>12799</v>
      </c>
      <c r="K63" s="224"/>
      <c r="L63" s="224"/>
      <c r="M63" s="224"/>
      <c r="N63" s="224"/>
      <c r="O63" s="224"/>
      <c r="P63" s="185"/>
      <c r="Q63" s="225"/>
      <c r="R63" s="182" t="str">
        <f ca="1">IF(ISERROR($V63),"",OFFSET('Smelter Look-up'!$C$4,$V63-4,0)&amp;"")</f>
        <v/>
      </c>
      <c r="S63" s="181" t="str">
        <f t="shared" ca="1" si="5"/>
        <v>ID</v>
      </c>
      <c r="T63" s="181" t="str">
        <f ca="1">IF(B63="","",IF(ISERROR(MATCH($J63,SorP!$B$1:$B$6226,0)),"",INDIRECT("'SorP'!$A$"&amp;MATCH($S63&amp;$J63,SorP!C:C,0))))</f>
        <v>ID-BB</v>
      </c>
      <c r="U63" s="201"/>
      <c r="V63" s="226" t="e">
        <f>IF(C63="",NA(),IF(OR(C63="Smelter not listed",C63="Smelter not yet identified"),MATCH($B63&amp;$D63,'Smelter Look-up'!$J:$J,0),MATCH($B63&amp;$C63,'Smelter Look-up'!$J:$J,0)))</f>
        <v>#N/A</v>
      </c>
      <c r="X63" s="227">
        <f t="shared" si="6"/>
        <v>0</v>
      </c>
      <c r="AB63" s="228" t="str">
        <f t="shared" si="7"/>
        <v>TinPT Timah Nusantara</v>
      </c>
    </row>
    <row r="64" spans="1:28" s="227" customFormat="1" ht="38.25">
      <c r="A64" s="181"/>
      <c r="B64" s="182" t="s">
        <v>1099</v>
      </c>
      <c r="C64" s="186" t="s">
        <v>15847</v>
      </c>
      <c r="D64" s="230"/>
      <c r="E64" s="182" t="s">
        <v>1074</v>
      </c>
      <c r="F64" s="182" t="s">
        <v>15848</v>
      </c>
      <c r="G64" s="182" t="s">
        <v>13177</v>
      </c>
      <c r="H64" s="183">
        <v>0</v>
      </c>
      <c r="I64" s="184" t="s">
        <v>15849</v>
      </c>
      <c r="J64" s="184" t="s">
        <v>12799</v>
      </c>
      <c r="K64" s="224"/>
      <c r="L64" s="224"/>
      <c r="M64" s="224"/>
      <c r="N64" s="224"/>
      <c r="O64" s="224"/>
      <c r="P64" s="185"/>
      <c r="Q64" s="225"/>
      <c r="R64" s="182" t="str">
        <f ca="1">IF(ISERROR($V64),"",OFFSET('Smelter Look-up'!$C$4,$V64-4,0)&amp;"")</f>
        <v/>
      </c>
      <c r="S64" s="181" t="str">
        <f t="shared" ca="1" si="5"/>
        <v>ID</v>
      </c>
      <c r="T64" s="181" t="str">
        <f ca="1">IF(B64="","",IF(ISERROR(MATCH($J64,SorP!$B$1:$B$6226,0)),"",INDIRECT("'SorP'!$A$"&amp;MATCH($S64&amp;$J64,SorP!C:C,0))))</f>
        <v>ID-BB</v>
      </c>
      <c r="U64" s="201"/>
      <c r="V64" s="226" t="e">
        <f>IF(C64="",NA(),IF(OR(C64="Smelter not listed",C64="Smelter not yet identified"),MATCH($B64&amp;$D64,'Smelter Look-up'!$J:$J,0),MATCH($B64&amp;$C64,'Smelter Look-up'!$J:$J,0)))</f>
        <v>#N/A</v>
      </c>
      <c r="X64" s="227">
        <f t="shared" si="6"/>
        <v>0</v>
      </c>
      <c r="AB64" s="228" t="str">
        <f t="shared" si="7"/>
        <v>TinPT Tommy Utama</v>
      </c>
    </row>
    <row r="65" spans="1:28" s="227" customFormat="1" ht="76.5">
      <c r="A65" s="181"/>
      <c r="B65" s="182" t="s">
        <v>1099</v>
      </c>
      <c r="C65" s="186" t="s">
        <v>2484</v>
      </c>
      <c r="D65" s="230"/>
      <c r="E65" s="182" t="s">
        <v>1065</v>
      </c>
      <c r="F65" s="182" t="s">
        <v>764</v>
      </c>
      <c r="G65" s="182" t="s">
        <v>13177</v>
      </c>
      <c r="H65" s="183">
        <v>0</v>
      </c>
      <c r="I65" s="184" t="s">
        <v>1725</v>
      </c>
      <c r="J65" s="184" t="s">
        <v>1729</v>
      </c>
      <c r="K65" s="224"/>
      <c r="L65" s="224"/>
      <c r="M65" s="224"/>
      <c r="N65" s="224"/>
      <c r="O65" s="224"/>
      <c r="P65" s="185"/>
      <c r="Q65" s="225"/>
      <c r="R65" s="182" t="str">
        <f ca="1">IF(ISERROR($V65),"",OFFSET('Smelter Look-up'!$C$4,$V65-4,0)&amp;"")</f>
        <v>White Solder Metalurgia e Mineracao Ltda.</v>
      </c>
      <c r="S65" s="181" t="str">
        <f t="shared" ca="1" si="5"/>
        <v>BR</v>
      </c>
      <c r="T65" s="181" t="str">
        <f ca="1">IF(B65="","",IF(ISERROR(MATCH($J65,SorP!$B$1:$B$6226,0)),"",INDIRECT("'SorP'!$A$"&amp;MATCH($S65&amp;$J65,SorP!C:C,0))))</f>
        <v>BR-RO</v>
      </c>
      <c r="U65" s="201"/>
      <c r="V65" s="226">
        <f>IF(C65="",NA(),IF(OR(C65="Smelter not listed",C65="Smelter not yet identified"),MATCH($B65&amp;$D65,'Smelter Look-up'!$J:$J,0),MATCH($B65&amp;$C65,'Smelter Look-up'!$J:$J,0)))</f>
        <v>530</v>
      </c>
      <c r="X65" s="227">
        <f t="shared" si="6"/>
        <v>0</v>
      </c>
      <c r="AB65" s="228" t="str">
        <f t="shared" si="7"/>
        <v>TinWhite Solder Metalurgia e Mineracao Ltda.</v>
      </c>
    </row>
    <row r="66" spans="1:28" s="227" customFormat="1" ht="102">
      <c r="A66" s="181"/>
      <c r="B66" s="182" t="s">
        <v>1099</v>
      </c>
      <c r="C66" s="186" t="s">
        <v>2120</v>
      </c>
      <c r="D66" s="230"/>
      <c r="E66" s="182" t="s">
        <v>1069</v>
      </c>
      <c r="F66" s="182" t="s">
        <v>765</v>
      </c>
      <c r="G66" s="182" t="s">
        <v>13177</v>
      </c>
      <c r="H66" s="183">
        <v>0</v>
      </c>
      <c r="I66" s="184" t="s">
        <v>2398</v>
      </c>
      <c r="J66" s="184" t="s">
        <v>13540</v>
      </c>
      <c r="K66" s="224"/>
      <c r="L66" s="224"/>
      <c r="M66" s="224"/>
      <c r="N66" s="224"/>
      <c r="O66" s="224"/>
      <c r="P66" s="185"/>
      <c r="Q66" s="225"/>
      <c r="R66" s="182" t="str">
        <f ca="1">IF(ISERROR($V66),"",OFFSET('Smelter Look-up'!$C$4,$V66-4,0)&amp;"")</f>
        <v>Yunnan Chengfeng Non-ferrous Metals Co., Ltd.</v>
      </c>
      <c r="S66" s="181" t="str">
        <f t="shared" ca="1" si="5"/>
        <v>CN</v>
      </c>
      <c r="T66" s="181" t="str">
        <f ca="1">IF(B66="","",IF(ISERROR(MATCH($J66,SorP!$B$1:$B$6226,0)),"",INDIRECT("'SorP'!$A$"&amp;MATCH($S66&amp;$J66,SorP!C:C,0))))</f>
        <v>CN-YN</v>
      </c>
      <c r="U66" s="201"/>
      <c r="V66" s="226">
        <f>IF(C66="",NA(),IF(OR(C66="Smelter not listed",C66="Smelter not yet identified"),MATCH($B66&amp;$D66,'Smelter Look-up'!$J:$J,0),MATCH($B66&amp;$C66,'Smelter Look-up'!$J:$J,0)))</f>
        <v>539</v>
      </c>
      <c r="X66" s="227">
        <f t="shared" si="6"/>
        <v>0</v>
      </c>
      <c r="AB66" s="228" t="str">
        <f t="shared" si="7"/>
        <v>TinYunnan Chengfeng Non-ferrous Metals Co., Ltd.</v>
      </c>
    </row>
    <row r="67" spans="1:28" s="227" customFormat="1" ht="89.25">
      <c r="A67" s="181"/>
      <c r="B67" s="182" t="s">
        <v>1099</v>
      </c>
      <c r="C67" s="186" t="s">
        <v>15303</v>
      </c>
      <c r="D67" s="230"/>
      <c r="E67" s="182" t="s">
        <v>1069</v>
      </c>
      <c r="F67" s="182" t="s">
        <v>766</v>
      </c>
      <c r="G67" s="182" t="s">
        <v>13177</v>
      </c>
      <c r="H67" s="183">
        <v>0</v>
      </c>
      <c r="I67" s="184" t="s">
        <v>2398</v>
      </c>
      <c r="J67" s="184" t="s">
        <v>13540</v>
      </c>
      <c r="K67" s="224"/>
      <c r="L67" s="224"/>
      <c r="M67" s="224"/>
      <c r="N67" s="224"/>
      <c r="O67" s="224"/>
      <c r="P67" s="185"/>
      <c r="Q67" s="225"/>
      <c r="R67" s="182" t="str">
        <f ca="1">IF(ISERROR($V67),"",OFFSET('Smelter Look-up'!$C$4,$V67-4,0)&amp;"")</f>
        <v>Tin Smelting Branch of Yunnan Tin Co., Ltd.</v>
      </c>
      <c r="S67" s="181" t="str">
        <f t="shared" ca="1" si="5"/>
        <v>CN</v>
      </c>
      <c r="T67" s="181" t="str">
        <f ca="1">IF(B67="","",IF(ISERROR(MATCH($J67,SorP!$B$1:$B$6226,0)),"",INDIRECT("'SorP'!$A$"&amp;MATCH($S67&amp;$J67,SorP!C:C,0))))</f>
        <v>CN-YN</v>
      </c>
      <c r="U67" s="201"/>
      <c r="V67" s="226">
        <f>IF(C67="",NA(),IF(OR(C67="Smelter not listed",C67="Smelter not yet identified"),MATCH($B67&amp;$D67,'Smelter Look-up'!$J:$J,0),MATCH($B67&amp;$C67,'Smelter Look-up'!$J:$J,0)))</f>
        <v>524</v>
      </c>
      <c r="X67" s="227">
        <f t="shared" si="6"/>
        <v>0</v>
      </c>
      <c r="AB67" s="228" t="str">
        <f t="shared" si="7"/>
        <v>TinTin Smelting Branch of Yunnan Tin Co., Ltd.</v>
      </c>
    </row>
    <row r="68" spans="1:28" s="227" customFormat="1" ht="63.75">
      <c r="A68" s="181"/>
      <c r="B68" s="182" t="s">
        <v>1099</v>
      </c>
      <c r="C68" s="186" t="s">
        <v>1365</v>
      </c>
      <c r="D68" s="230"/>
      <c r="E68" s="182" t="s">
        <v>852</v>
      </c>
      <c r="F68" s="182" t="s">
        <v>1366</v>
      </c>
      <c r="G68" s="182" t="s">
        <v>13177</v>
      </c>
      <c r="H68" s="183">
        <v>0</v>
      </c>
      <c r="I68" s="184" t="s">
        <v>12887</v>
      </c>
      <c r="J68" s="184" t="s">
        <v>9398</v>
      </c>
      <c r="K68" s="224"/>
      <c r="L68" s="224"/>
      <c r="M68" s="224"/>
      <c r="N68" s="224"/>
      <c r="O68" s="224"/>
      <c r="P68" s="185"/>
      <c r="Q68" s="225"/>
      <c r="R68" s="182" t="str">
        <f ca="1">IF(ISERROR($V68),"",OFFSET('Smelter Look-up'!$C$4,$V68-4,0)&amp;"")</f>
        <v>O.M. Manufacturing Philippines, Inc.</v>
      </c>
      <c r="S68" s="181" t="str">
        <f t="shared" ref="S68" ca="1" si="8">IF(B68="","",IF(ISERROR(MATCH($E68,CL,0)),"Unknown",INDIRECT("'C'!$A$"&amp;MATCH($E68,CL,0)+1)))</f>
        <v>PH</v>
      </c>
      <c r="T68" s="181" t="str">
        <f ca="1">IF(B68="","",IF(ISERROR(MATCH($J68,SorP!$B$1:$B$6226,0)),"",INDIRECT("'SorP'!$A$"&amp;MATCH($S68&amp;$J68,SorP!C:C,0))))</f>
        <v>PH-CAV</v>
      </c>
      <c r="U68" s="201"/>
      <c r="V68" s="226">
        <f>IF(C68="",NA(),IF(OR(C68="Smelter not listed",C68="Smelter not yet identified"),MATCH($B68&amp;$D68,'Smelter Look-up'!$J:$J,0),MATCH($B68&amp;$C68,'Smelter Look-up'!$J:$J,0)))</f>
        <v>491</v>
      </c>
      <c r="X68" s="227">
        <f t="shared" ref="X68" si="9">IF(AND(C68="Smelter not listed",OR(LEN(D68)=0,LEN(E68)=0)),1,0)</f>
        <v>0</v>
      </c>
      <c r="AB68" s="228" t="str">
        <f t="shared" ref="AB68" si="10">B68&amp;C68</f>
        <v>TinO.M. Manufacturing Philippines, Inc.</v>
      </c>
    </row>
    <row r="69" spans="1:28" s="227" customFormat="1" ht="25.5">
      <c r="A69" s="181"/>
      <c r="B69" s="182" t="s">
        <v>1099</v>
      </c>
      <c r="C69" s="186" t="s">
        <v>15850</v>
      </c>
      <c r="D69" s="230"/>
      <c r="E69" s="182" t="s">
        <v>1074</v>
      </c>
      <c r="F69" s="182" t="s">
        <v>15851</v>
      </c>
      <c r="G69" s="182" t="s">
        <v>13177</v>
      </c>
      <c r="H69" s="183">
        <v>0</v>
      </c>
      <c r="I69" s="184" t="s">
        <v>1726</v>
      </c>
      <c r="J69" s="184" t="s">
        <v>12799</v>
      </c>
      <c r="K69" s="224"/>
      <c r="L69" s="224"/>
      <c r="M69" s="224"/>
      <c r="N69" s="224"/>
      <c r="O69" s="224"/>
      <c r="P69" s="185"/>
      <c r="Q69" s="225"/>
      <c r="R69" s="182" t="str">
        <f ca="1">IF(ISERROR($V69),"",OFFSET('Smelter Look-up'!$C$4,$V69-4,0)&amp;"")</f>
        <v/>
      </c>
      <c r="S69" s="181" t="str">
        <f t="shared" ref="S69:S100" ca="1" si="11">IF(B69="","",IF(ISERROR(MATCH($E69,CL,0)),"Unknown",INDIRECT("'C'!$A$"&amp;MATCH($E69,CL,0)+1)))</f>
        <v>ID</v>
      </c>
      <c r="T69" s="181" t="str">
        <f ca="1">IF(B69="","",IF(ISERROR(MATCH($J69,SorP!$B$1:$B$6226,0)),"",INDIRECT("'SorP'!$A$"&amp;MATCH($S69&amp;$J69,SorP!C:C,0))))</f>
        <v>ID-BB</v>
      </c>
      <c r="U69" s="201"/>
      <c r="V69" s="226" t="e">
        <f>IF(C69="",NA(),IF(OR(C69="Smelter not listed",C69="Smelter not yet identified"),MATCH($B69&amp;$D69,'Smelter Look-up'!$J:$J,0),MATCH($B69&amp;$C69,'Smelter Look-up'!$J:$J,0)))</f>
        <v>#N/A</v>
      </c>
      <c r="X69" s="227">
        <f t="shared" ref="X69:X100" si="12">IF(AND(C69="Smelter not listed",OR(LEN(D69)=0,LEN(E69)=0)),1,0)</f>
        <v>0</v>
      </c>
      <c r="AB69" s="228" t="str">
        <f t="shared" ref="AB69:AB100" si="13">B69&amp;C69</f>
        <v>TinCV Ayi Jaya</v>
      </c>
    </row>
    <row r="70" spans="1:28" s="227" customFormat="1" ht="51">
      <c r="A70" s="181"/>
      <c r="B70" s="182" t="s">
        <v>1099</v>
      </c>
      <c r="C70" s="186" t="s">
        <v>15306</v>
      </c>
      <c r="D70" s="230"/>
      <c r="E70" s="182" t="s">
        <v>1074</v>
      </c>
      <c r="F70" s="182" t="s">
        <v>15307</v>
      </c>
      <c r="G70" s="182" t="s">
        <v>13177</v>
      </c>
      <c r="H70" s="183">
        <v>0</v>
      </c>
      <c r="I70" s="184" t="s">
        <v>15308</v>
      </c>
      <c r="J70" s="184" t="s">
        <v>1748</v>
      </c>
      <c r="K70" s="224"/>
      <c r="L70" s="224"/>
      <c r="M70" s="224"/>
      <c r="N70" s="224"/>
      <c r="O70" s="224"/>
      <c r="P70" s="185"/>
      <c r="Q70" s="225"/>
      <c r="R70" s="182" t="str">
        <f ca="1">IF(ISERROR($V70),"",OFFSET('Smelter Look-up'!$C$4,$V70-4,0)&amp;"")</f>
        <v>PT Cipta Persada Mulia</v>
      </c>
      <c r="S70" s="181" t="str">
        <f t="shared" ca="1" si="11"/>
        <v>ID</v>
      </c>
      <c r="T70" s="181" t="str">
        <f ca="1">IF(B70="","",IF(ISERROR(MATCH($J70,SorP!$B$1:$B$6226,0)),"",INDIRECT("'SorP'!$A$"&amp;MATCH($S70&amp;$J70,SorP!C:C,0))))</f>
        <v>ID-KR</v>
      </c>
      <c r="U70" s="201"/>
      <c r="V70" s="226">
        <f>IF(C70="",NA(),IF(OR(C70="Smelter not listed",C70="Smelter not yet identified"),MATCH($B70&amp;$D70,'Smelter Look-up'!$J:$J,0),MATCH($B70&amp;$C70,'Smelter Look-up'!$J:$J,0)))</f>
        <v>501</v>
      </c>
      <c r="X70" s="227">
        <f t="shared" si="12"/>
        <v>0</v>
      </c>
      <c r="AB70" s="228" t="str">
        <f t="shared" si="13"/>
        <v>TinPT Cipta Persada Mulia</v>
      </c>
    </row>
    <row r="71" spans="1:28" s="227" customFormat="1" ht="25.5">
      <c r="A71" s="181"/>
      <c r="B71" s="182" t="s">
        <v>1099</v>
      </c>
      <c r="C71" s="186" t="s">
        <v>2482</v>
      </c>
      <c r="D71" s="230"/>
      <c r="E71" s="182" t="s">
        <v>1065</v>
      </c>
      <c r="F71" s="182" t="s">
        <v>2483</v>
      </c>
      <c r="G71" s="182" t="s">
        <v>13177</v>
      </c>
      <c r="H71" s="183">
        <v>0</v>
      </c>
      <c r="I71" s="184" t="s">
        <v>2491</v>
      </c>
      <c r="J71" s="184" t="s">
        <v>1640</v>
      </c>
      <c r="K71" s="224"/>
      <c r="L71" s="224"/>
      <c r="M71" s="224"/>
      <c r="N71" s="224"/>
      <c r="O71" s="224"/>
      <c r="P71" s="185"/>
      <c r="Q71" s="225"/>
      <c r="R71" s="182" t="str">
        <f ca="1">IF(ISERROR($V71),"",OFFSET('Smelter Look-up'!$C$4,$V71-4,0)&amp;"")</f>
        <v>Super Ligas</v>
      </c>
      <c r="S71" s="181" t="str">
        <f t="shared" ca="1" si="11"/>
        <v>BR</v>
      </c>
      <c r="T71" s="181" t="str">
        <f ca="1">IF(B71="","",IF(ISERROR(MATCH($J71,SorP!$B$1:$B$6226,0)),"",INDIRECT("'SorP'!$A$"&amp;MATCH($S71&amp;$J71,SorP!C:C,0))))</f>
        <v>BR-SP</v>
      </c>
      <c r="U71" s="201"/>
      <c r="V71" s="226">
        <f>IF(C71="",NA(),IF(OR(C71="Smelter not listed",C71="Smelter not yet identified"),MATCH($B71&amp;$D71,'Smelter Look-up'!$J:$J,0),MATCH($B71&amp;$C71,'Smelter Look-up'!$J:$J,0)))</f>
        <v>517</v>
      </c>
      <c r="X71" s="227">
        <f t="shared" si="12"/>
        <v>0</v>
      </c>
      <c r="AB71" s="228" t="str">
        <f t="shared" si="13"/>
        <v>TinSuper Ligas</v>
      </c>
    </row>
    <row r="72" spans="1:28" s="227" customFormat="1" ht="38.25">
      <c r="A72" s="181"/>
      <c r="B72" s="182" t="s">
        <v>1099</v>
      </c>
      <c r="C72" s="186" t="s">
        <v>15342</v>
      </c>
      <c r="D72" s="230"/>
      <c r="E72" s="182" t="s">
        <v>1071</v>
      </c>
      <c r="F72" s="182" t="s">
        <v>1774</v>
      </c>
      <c r="G72" s="182" t="s">
        <v>13177</v>
      </c>
      <c r="H72" s="183">
        <v>0</v>
      </c>
      <c r="I72" s="184" t="s">
        <v>1775</v>
      </c>
      <c r="J72" s="184" t="s">
        <v>12359</v>
      </c>
      <c r="K72" s="224"/>
      <c r="L72" s="224"/>
      <c r="M72" s="224"/>
      <c r="N72" s="224"/>
      <c r="O72" s="224"/>
      <c r="P72" s="185"/>
      <c r="Q72" s="225"/>
      <c r="R72" s="182" t="str">
        <f ca="1">IF(ISERROR($V72),"",OFFSET('Smelter Look-up'!$C$4,$V72-4,0)&amp;"")</f>
        <v>Aurubis Berango</v>
      </c>
      <c r="S72" s="181" t="str">
        <f t="shared" ca="1" si="11"/>
        <v>ES</v>
      </c>
      <c r="T72" s="181" t="str">
        <f ca="1">IF(B72="","",IF(ISERROR(MATCH($J72,SorP!$B$1:$B$6226,0)),"",INDIRECT("'SorP'!$A$"&amp;MATCH($S72&amp;$J72,SorP!C:C,0))))</f>
        <v>ES-BI</v>
      </c>
      <c r="U72" s="201"/>
      <c r="V72" s="226">
        <f>IF(C72="",NA(),IF(OR(C72="Smelter not listed",C72="Smelter not yet identified"),MATCH($B72&amp;$D72,'Smelter Look-up'!$J:$J,0),MATCH($B72&amp;$C72,'Smelter Look-up'!$J:$J,0)))</f>
        <v>405</v>
      </c>
      <c r="X72" s="227">
        <f t="shared" si="12"/>
        <v>0</v>
      </c>
      <c r="AB72" s="228" t="str">
        <f t="shared" si="13"/>
        <v>TinAurubis Berango</v>
      </c>
    </row>
    <row r="73" spans="1:28" s="227" customFormat="1" ht="63.75">
      <c r="A73" s="181"/>
      <c r="B73" s="182" t="s">
        <v>1099</v>
      </c>
      <c r="C73" s="186" t="s">
        <v>15852</v>
      </c>
      <c r="D73" s="230"/>
      <c r="E73" s="182" t="s">
        <v>1074</v>
      </c>
      <c r="F73" s="182" t="s">
        <v>15853</v>
      </c>
      <c r="G73" s="182" t="s">
        <v>13177</v>
      </c>
      <c r="H73" s="183">
        <v>0</v>
      </c>
      <c r="I73" s="184" t="s">
        <v>15854</v>
      </c>
      <c r="J73" s="184" t="s">
        <v>12799</v>
      </c>
      <c r="K73" s="224"/>
      <c r="L73" s="224"/>
      <c r="M73" s="224"/>
      <c r="N73" s="224"/>
      <c r="O73" s="224"/>
      <c r="P73" s="185"/>
      <c r="Q73" s="225"/>
      <c r="R73" s="182" t="str">
        <f ca="1">IF(ISERROR($V73),"",OFFSET('Smelter Look-up'!$C$4,$V73-4,0)&amp;"")</f>
        <v/>
      </c>
      <c r="S73" s="181" t="str">
        <f t="shared" ca="1" si="11"/>
        <v>ID</v>
      </c>
      <c r="T73" s="181" t="str">
        <f ca="1">IF(B73="","",IF(ISERROR(MATCH($J73,SorP!$B$1:$B$6226,0)),"",INDIRECT("'SorP'!$A$"&amp;MATCH($S73&amp;$J73,SorP!C:C,0))))</f>
        <v>ID-BB</v>
      </c>
      <c r="U73" s="201"/>
      <c r="V73" s="226" t="e">
        <f>IF(C73="",NA(),IF(OR(C73="Smelter not listed",C73="Smelter not yet identified"),MATCH($B73&amp;$D73,'Smelter Look-up'!$J:$J,0),MATCH($B73&amp;$C73,'Smelter Look-up'!$J:$J,0)))</f>
        <v>#N/A</v>
      </c>
      <c r="X73" s="227">
        <f t="shared" si="12"/>
        <v>0</v>
      </c>
      <c r="AB73" s="228" t="str">
        <f t="shared" si="13"/>
        <v>TinPT Sukses Inti Makmur (SIM)</v>
      </c>
    </row>
    <row r="74" spans="1:28" s="227" customFormat="1" ht="51">
      <c r="A74" s="181"/>
      <c r="B74" s="182" t="s">
        <v>1099</v>
      </c>
      <c r="C74" s="186" t="s">
        <v>15855</v>
      </c>
      <c r="D74" s="230"/>
      <c r="E74" s="182" t="s">
        <v>1074</v>
      </c>
      <c r="F74" s="182" t="s">
        <v>15856</v>
      </c>
      <c r="G74" s="182" t="s">
        <v>13177</v>
      </c>
      <c r="H74" s="183">
        <v>0</v>
      </c>
      <c r="I74" s="184" t="s">
        <v>15857</v>
      </c>
      <c r="J74" s="184" t="s">
        <v>12799</v>
      </c>
      <c r="K74" s="224"/>
      <c r="L74" s="224"/>
      <c r="M74" s="224"/>
      <c r="N74" s="224"/>
      <c r="O74" s="224"/>
      <c r="P74" s="185"/>
      <c r="Q74" s="225"/>
      <c r="R74" s="182" t="str">
        <f ca="1">IF(ISERROR($V74),"",OFFSET('Smelter Look-up'!$C$4,$V74-4,0)&amp;"")</f>
        <v/>
      </c>
      <c r="S74" s="181" t="str">
        <f t="shared" ca="1" si="11"/>
        <v>ID</v>
      </c>
      <c r="T74" s="181" t="str">
        <f ca="1">IF(B74="","",IF(ISERROR(MATCH($J74,SorP!$B$1:$B$6226,0)),"",INDIRECT("'SorP'!$A$"&amp;MATCH($S74&amp;$J74,SorP!C:C,0))))</f>
        <v>ID-BB</v>
      </c>
      <c r="U74" s="201"/>
      <c r="V74" s="226" t="e">
        <f>IF(C74="",NA(),IF(OR(C74="Smelter not listed",C74="Smelter not yet identified"),MATCH($B74&amp;$D74,'Smelter Look-up'!$J:$J,0),MATCH($B74&amp;$C74,'Smelter Look-up'!$J:$J,0)))</f>
        <v>#N/A</v>
      </c>
      <c r="X74" s="227">
        <f t="shared" si="12"/>
        <v>0</v>
      </c>
      <c r="AB74" s="228" t="str">
        <f t="shared" si="13"/>
        <v>TinPT Menara Cipta Mulia</v>
      </c>
    </row>
    <row r="75" spans="1:28" s="227" customFormat="1" ht="102">
      <c r="A75" s="181"/>
      <c r="B75" s="182" t="s">
        <v>1099</v>
      </c>
      <c r="C75" s="186" t="s">
        <v>2480</v>
      </c>
      <c r="D75" s="230"/>
      <c r="E75" s="182" t="s">
        <v>1069</v>
      </c>
      <c r="F75" s="182" t="s">
        <v>2481</v>
      </c>
      <c r="G75" s="182" t="s">
        <v>13177</v>
      </c>
      <c r="H75" s="183">
        <v>0</v>
      </c>
      <c r="I75" s="184" t="s">
        <v>1781</v>
      </c>
      <c r="J75" s="184" t="s">
        <v>13536</v>
      </c>
      <c r="K75" s="224"/>
      <c r="L75" s="224"/>
      <c r="M75" s="224"/>
      <c r="N75" s="224"/>
      <c r="O75" s="224"/>
      <c r="P75" s="185"/>
      <c r="Q75" s="225"/>
      <c r="R75" s="182" t="str">
        <f ca="1">IF(ISERROR($V75),"",OFFSET('Smelter Look-up'!$C$4,$V75-4,0)&amp;"")</f>
        <v>Guangdong Hanhe Non-Ferrous Metal Co., Ltd.</v>
      </c>
      <c r="S75" s="181" t="str">
        <f t="shared" ca="1" si="11"/>
        <v>CN</v>
      </c>
      <c r="T75" s="181" t="str">
        <f ca="1">IF(B75="","",IF(ISERROR(MATCH($J75,SorP!$B$1:$B$6226,0)),"",INDIRECT("'SorP'!$A$"&amp;MATCH($S75&amp;$J75,SorP!C:C,0))))</f>
        <v>CN-GD</v>
      </c>
      <c r="U75" s="201"/>
      <c r="V75" s="226">
        <f>IF(C75="",NA(),IF(OR(C75="Smelter not listed",C75="Smelter not yet identified"),MATCH($B75&amp;$D75,'Smelter Look-up'!$J:$J,0),MATCH($B75&amp;$C75,'Smelter Look-up'!$J:$J,0)))</f>
        <v>450</v>
      </c>
      <c r="X75" s="227">
        <f t="shared" si="12"/>
        <v>0</v>
      </c>
      <c r="AB75" s="228" t="str">
        <f t="shared" si="13"/>
        <v>TinGuangdong Hanhe Non-Ferrous Metal Co., Ltd.</v>
      </c>
    </row>
    <row r="76" spans="1:28" s="227" customFormat="1" ht="89.25">
      <c r="A76" s="181"/>
      <c r="B76" s="182" t="s">
        <v>1099</v>
      </c>
      <c r="C76" s="186" t="s">
        <v>12876</v>
      </c>
      <c r="D76" s="230"/>
      <c r="E76" s="182" t="s">
        <v>1069</v>
      </c>
      <c r="F76" s="182" t="s">
        <v>12877</v>
      </c>
      <c r="G76" s="182" t="s">
        <v>13177</v>
      </c>
      <c r="H76" s="183">
        <v>0</v>
      </c>
      <c r="I76" s="184" t="s">
        <v>12893</v>
      </c>
      <c r="J76" s="184" t="s">
        <v>13514</v>
      </c>
      <c r="K76" s="224"/>
      <c r="L76" s="224"/>
      <c r="M76" s="224"/>
      <c r="N76" s="224"/>
      <c r="O76" s="224"/>
      <c r="P76" s="185"/>
      <c r="Q76" s="225"/>
      <c r="R76" s="182" t="str">
        <f ca="1">IF(ISERROR($V76),"",OFFSET('Smelter Look-up'!$C$4,$V76-4,0)&amp;"")</f>
        <v>Chifeng Dajingzi Tin Industry Co., Ltd.</v>
      </c>
      <c r="S76" s="181" t="str">
        <f t="shared" ca="1" si="11"/>
        <v>CN</v>
      </c>
      <c r="T76" s="181" t="str">
        <f ca="1">IF(B76="","",IF(ISERROR(MATCH($J76,SorP!$B$1:$B$6226,0)),"",INDIRECT("'SorP'!$A$"&amp;MATCH($S76&amp;$J76,SorP!C:C,0))))</f>
        <v>CN-NM</v>
      </c>
      <c r="U76" s="201"/>
      <c r="V76" s="226">
        <f>IF(C76="",NA(),IF(OR(C76="Smelter not listed",C76="Smelter not yet identified"),MATCH($B76&amp;$D76,'Smelter Look-up'!$J:$J,0),MATCH($B76&amp;$C76,'Smelter Look-up'!$J:$J,0)))</f>
        <v>409</v>
      </c>
      <c r="X76" s="227">
        <f t="shared" si="12"/>
        <v>0</v>
      </c>
      <c r="AB76" s="228" t="str">
        <f t="shared" si="13"/>
        <v>TinChifeng Dajingzi Tin Industry Co., Ltd.</v>
      </c>
    </row>
    <row r="77" spans="1:28" s="227" customFormat="1" ht="51">
      <c r="A77" s="181"/>
      <c r="B77" s="182" t="s">
        <v>1099</v>
      </c>
      <c r="C77" s="186" t="s">
        <v>13121</v>
      </c>
      <c r="D77" s="230"/>
      <c r="E77" s="182" t="s">
        <v>2384</v>
      </c>
      <c r="F77" s="182" t="s">
        <v>13122</v>
      </c>
      <c r="G77" s="182" t="s">
        <v>13177</v>
      </c>
      <c r="H77" s="183">
        <v>0</v>
      </c>
      <c r="I77" s="184" t="s">
        <v>13123</v>
      </c>
      <c r="J77" s="184" t="s">
        <v>1699</v>
      </c>
      <c r="K77" s="224"/>
      <c r="L77" s="224"/>
      <c r="M77" s="224"/>
      <c r="N77" s="224"/>
      <c r="O77" s="224"/>
      <c r="P77" s="185"/>
      <c r="Q77" s="225"/>
      <c r="R77" s="182" t="str">
        <f ca="1">IF(ISERROR($V77),"",OFFSET('Smelter Look-up'!$C$4,$V77-4,0)&amp;"")</f>
        <v>Tin Technology &amp; Refining</v>
      </c>
      <c r="S77" s="181" t="str">
        <f t="shared" ca="1" si="11"/>
        <v>US</v>
      </c>
      <c r="T77" s="181" t="str">
        <f ca="1">IF(B77="","",IF(ISERROR(MATCH($J77,SorP!$B$1:$B$6226,0)),"",INDIRECT("'SorP'!$A$"&amp;MATCH($S77&amp;$J77,SorP!C:C,0))))</f>
        <v>US-PA</v>
      </c>
      <c r="U77" s="201"/>
      <c r="V77" s="226">
        <f>IF(C77="",NA(),IF(OR(C77="Smelter not listed",C77="Smelter not yet identified"),MATCH($B77&amp;$D77,'Smelter Look-up'!$J:$J,0),MATCH($B77&amp;$C77,'Smelter Look-up'!$J:$J,0)))</f>
        <v>525</v>
      </c>
      <c r="X77" s="227">
        <f t="shared" si="12"/>
        <v>0</v>
      </c>
      <c r="AB77" s="228" t="str">
        <f t="shared" si="13"/>
        <v>TinTin Technology &amp; Refining</v>
      </c>
    </row>
    <row r="78" spans="1:28" s="227" customFormat="1" ht="51">
      <c r="A78" s="181"/>
      <c r="B78" s="182" t="s">
        <v>1099</v>
      </c>
      <c r="C78" s="186" t="s">
        <v>15858</v>
      </c>
      <c r="D78" s="230"/>
      <c r="E78" s="182" t="s">
        <v>1074</v>
      </c>
      <c r="F78" s="182" t="s">
        <v>15859</v>
      </c>
      <c r="G78" s="182" t="s">
        <v>13177</v>
      </c>
      <c r="H78" s="183">
        <v>0</v>
      </c>
      <c r="I78" s="184" t="s">
        <v>15860</v>
      </c>
      <c r="J78" s="184" t="s">
        <v>12799</v>
      </c>
      <c r="K78" s="224"/>
      <c r="L78" s="224"/>
      <c r="M78" s="224"/>
      <c r="N78" s="224"/>
      <c r="O78" s="224"/>
      <c r="P78" s="185"/>
      <c r="Q78" s="225"/>
      <c r="R78" s="182" t="str">
        <f ca="1">IF(ISERROR($V78),"",OFFSET('Smelter Look-up'!$C$4,$V78-4,0)&amp;"")</f>
        <v/>
      </c>
      <c r="S78" s="181" t="str">
        <f t="shared" ca="1" si="11"/>
        <v>ID</v>
      </c>
      <c r="T78" s="181" t="str">
        <f ca="1">IF(B78="","",IF(ISERROR(MATCH($J78,SorP!$B$1:$B$6226,0)),"",INDIRECT("'SorP'!$A$"&amp;MATCH($S78&amp;$J78,SorP!C:C,0))))</f>
        <v>ID-BB</v>
      </c>
      <c r="U78" s="201"/>
      <c r="V78" s="226" t="e">
        <f>IF(C78="",NA(),IF(OR(C78="Smelter not listed",C78="Smelter not yet identified"),MATCH($B78&amp;$D78,'Smelter Look-up'!$J:$J,0),MATCH($B78&amp;$C78,'Smelter Look-up'!$J:$J,0)))</f>
        <v>#N/A</v>
      </c>
      <c r="X78" s="227">
        <f t="shared" si="12"/>
        <v>0</v>
      </c>
      <c r="AB78" s="228" t="str">
        <f t="shared" si="13"/>
        <v>TinPT Rajawali Rimba Perkasa</v>
      </c>
    </row>
    <row r="79" spans="1:28" s="227" customFormat="1" ht="38.25">
      <c r="A79" s="181"/>
      <c r="B79" s="182" t="s">
        <v>1099</v>
      </c>
      <c r="C79" s="186" t="s">
        <v>13760</v>
      </c>
      <c r="D79" s="230"/>
      <c r="E79" s="182" t="s">
        <v>13050</v>
      </c>
      <c r="F79" s="182" t="s">
        <v>13774</v>
      </c>
      <c r="G79" s="182" t="s">
        <v>13177</v>
      </c>
      <c r="H79" s="183">
        <v>0</v>
      </c>
      <c r="I79" s="184" t="s">
        <v>13785</v>
      </c>
      <c r="J79" s="184" t="s">
        <v>10012</v>
      </c>
      <c r="K79" s="224"/>
      <c r="L79" s="224"/>
      <c r="M79" s="224"/>
      <c r="N79" s="224"/>
      <c r="O79" s="224"/>
      <c r="P79" s="185"/>
      <c r="Q79" s="225"/>
      <c r="R79" s="182" t="str">
        <f ca="1">IF(ISERROR($V79),"",OFFSET('Smelter Look-up'!$C$4,$V79-4,0)&amp;"")</f>
        <v>Luna Smelter, Ltd.</v>
      </c>
      <c r="S79" s="181" t="str">
        <f t="shared" ca="1" si="11"/>
        <v>RW</v>
      </c>
      <c r="T79" s="181" t="str">
        <f ca="1">IF(B79="","",IF(ISERROR(MATCH($J79,SorP!$B$1:$B$6226,0)),"",INDIRECT("'SorP'!$A$"&amp;MATCH($S79&amp;$J79,SorP!C:C,0))))</f>
        <v>RW-01</v>
      </c>
      <c r="U79" s="201"/>
      <c r="V79" s="226">
        <f>IF(C79="",NA(),IF(OR(C79="Smelter not listed",C79="Smelter not yet identified"),MATCH($B79&amp;$D79,'Smelter Look-up'!$J:$J,0),MATCH($B79&amp;$C79,'Smelter Look-up'!$J:$J,0)))</f>
        <v>465</v>
      </c>
      <c r="X79" s="227">
        <f t="shared" si="12"/>
        <v>0</v>
      </c>
      <c r="AB79" s="228" t="str">
        <f t="shared" si="13"/>
        <v>TinLuna Smelter, Ltd.</v>
      </c>
    </row>
    <row r="80" spans="1:28" s="227" customFormat="1" ht="63.75">
      <c r="A80" s="181"/>
      <c r="B80" s="182" t="s">
        <v>1099</v>
      </c>
      <c r="C80" s="186" t="s">
        <v>13761</v>
      </c>
      <c r="D80" s="230"/>
      <c r="E80" s="182" t="s">
        <v>1074</v>
      </c>
      <c r="F80" s="182" t="s">
        <v>13775</v>
      </c>
      <c r="G80" s="182" t="s">
        <v>13177</v>
      </c>
      <c r="H80" s="183">
        <v>0</v>
      </c>
      <c r="I80" s="184" t="s">
        <v>14989</v>
      </c>
      <c r="J80" s="184" t="s">
        <v>12799</v>
      </c>
      <c r="K80" s="224"/>
      <c r="L80" s="224"/>
      <c r="M80" s="224"/>
      <c r="N80" s="224"/>
      <c r="O80" s="224"/>
      <c r="P80" s="185"/>
      <c r="Q80" s="225"/>
      <c r="R80" s="182" t="str">
        <f ca="1">IF(ISERROR($V80),"",OFFSET('Smelter Look-up'!$C$4,$V80-4,0)&amp;"")</f>
        <v>PT Mitra Sukses Globalindo</v>
      </c>
      <c r="S80" s="181" t="str">
        <f t="shared" ca="1" si="11"/>
        <v>ID</v>
      </c>
      <c r="T80" s="181" t="str">
        <f ca="1">IF(B80="","",IF(ISERROR(MATCH($J80,SorP!$B$1:$B$6226,0)),"",INDIRECT("'SorP'!$A$"&amp;MATCH($S80&amp;$J80,SorP!C:C,0))))</f>
        <v>ID-BB</v>
      </c>
      <c r="U80" s="201"/>
      <c r="V80" s="226">
        <f>IF(C80="",NA(),IF(OR(C80="Smelter not listed",C80="Smelter not yet identified"),MATCH($B80&amp;$D80,'Smelter Look-up'!$J:$J,0),MATCH($B80&amp;$C80,'Smelter Look-up'!$J:$J,0)))</f>
        <v>503</v>
      </c>
      <c r="X80" s="227">
        <f t="shared" si="12"/>
        <v>0</v>
      </c>
      <c r="AB80" s="228" t="str">
        <f t="shared" si="13"/>
        <v>TinPT Mitra Sukses Globalindo</v>
      </c>
    </row>
    <row r="81" spans="1:28" s="227" customFormat="1" ht="63.75">
      <c r="A81" s="181" t="s">
        <v>15345</v>
      </c>
      <c r="B81" s="182" t="s">
        <v>1099</v>
      </c>
      <c r="C81" s="186" t="s">
        <v>15344</v>
      </c>
      <c r="D81" s="230"/>
      <c r="E81" s="182" t="s">
        <v>1074</v>
      </c>
      <c r="F81" s="182" t="s">
        <v>15345</v>
      </c>
      <c r="G81" s="182" t="s">
        <v>13177</v>
      </c>
      <c r="H81" s="183">
        <v>0</v>
      </c>
      <c r="I81" s="184" t="s">
        <v>15351</v>
      </c>
      <c r="J81" s="184" t="s">
        <v>12799</v>
      </c>
      <c r="K81" s="224"/>
      <c r="L81" s="224"/>
      <c r="M81" s="224"/>
      <c r="N81" s="224"/>
      <c r="O81" s="224"/>
      <c r="P81" s="185"/>
      <c r="Q81" s="225"/>
      <c r="R81" s="182" t="str">
        <f ca="1">IF(ISERROR($V81),"",OFFSET('Smelter Look-up'!$C$4,$V81-4,0)&amp;"")</f>
        <v>PT Premium Tin Indonesia</v>
      </c>
      <c r="S81" s="181" t="str">
        <f t="shared" ca="1" si="11"/>
        <v>ID</v>
      </c>
      <c r="T81" s="181" t="str">
        <f ca="1">IF(B81="","",IF(ISERROR(MATCH($J81,SorP!$B$1:$B$6226,0)),"",INDIRECT("'SorP'!$A$"&amp;MATCH($S81&amp;$J81,SorP!C:C,0))))</f>
        <v>ID-BB</v>
      </c>
      <c r="U81" s="201"/>
      <c r="V81" s="226">
        <f>IF(C81="",NA(),IF(OR(C81="Smelter not listed",C81="Smelter not yet identified"),MATCH($B81&amp;$D81,'Smelter Look-up'!$J:$J,0),MATCH($B81&amp;$C81,'Smelter Look-up'!$J:$J,0)))</f>
        <v>504</v>
      </c>
      <c r="X81" s="227">
        <f t="shared" si="12"/>
        <v>0</v>
      </c>
      <c r="AB81" s="228" t="str">
        <f t="shared" si="13"/>
        <v>TinPT Premium Tin Indonesia</v>
      </c>
    </row>
    <row r="82" spans="1:28" s="227" customFormat="1" ht="76.5">
      <c r="A82" s="181" t="s">
        <v>15310</v>
      </c>
      <c r="B82" s="182" t="s">
        <v>1099</v>
      </c>
      <c r="C82" s="186" t="s">
        <v>15309</v>
      </c>
      <c r="D82" s="230"/>
      <c r="E82" s="182" t="s">
        <v>1074</v>
      </c>
      <c r="F82" s="182" t="s">
        <v>15310</v>
      </c>
      <c r="G82" s="182" t="s">
        <v>13177</v>
      </c>
      <c r="H82" s="183">
        <v>0</v>
      </c>
      <c r="I82" s="184" t="s">
        <v>1726</v>
      </c>
      <c r="J82" s="184" t="s">
        <v>12799</v>
      </c>
      <c r="K82" s="224"/>
      <c r="L82" s="224"/>
      <c r="M82" s="224"/>
      <c r="N82" s="224"/>
      <c r="O82" s="224"/>
      <c r="P82" s="185"/>
      <c r="Q82" s="225"/>
      <c r="R82" s="182" t="str">
        <f ca="1">IF(ISERROR($V82),"",OFFSET('Smelter Look-up'!$C$4,$V82-4,0)&amp;"")</f>
        <v>PT Putera Sarana Shakti (PT PSS)</v>
      </c>
      <c r="S82" s="181" t="str">
        <f t="shared" ca="1" si="11"/>
        <v>ID</v>
      </c>
      <c r="T82" s="181" t="str">
        <f ca="1">IF(B82="","",IF(ISERROR(MATCH($J82,SorP!$B$1:$B$6226,0)),"",INDIRECT("'SorP'!$A$"&amp;MATCH($S82&amp;$J82,SorP!C:C,0))))</f>
        <v>ID-BB</v>
      </c>
      <c r="U82" s="201"/>
      <c r="V82" s="226">
        <f>IF(C82="",NA(),IF(OR(C82="Smelter not listed",C82="Smelter not yet identified"),MATCH($B82&amp;$D82,'Smelter Look-up'!$J:$J,0),MATCH($B82&amp;$C82,'Smelter Look-up'!$J:$J,0)))</f>
        <v>506</v>
      </c>
      <c r="X82" s="227">
        <f t="shared" si="12"/>
        <v>0</v>
      </c>
      <c r="AB82" s="228" t="str">
        <f t="shared" si="13"/>
        <v>TinPT Putera Sarana Shakti (PT PSS)</v>
      </c>
    </row>
    <row r="83" spans="1:28" s="227" customFormat="1" ht="89.25">
      <c r="A83" s="181" t="s">
        <v>775</v>
      </c>
      <c r="B83" s="182" t="s">
        <v>1101</v>
      </c>
      <c r="C83" s="186" t="s">
        <v>2490</v>
      </c>
      <c r="D83" s="230"/>
      <c r="E83" s="182" t="s">
        <v>1063</v>
      </c>
      <c r="F83" s="182" t="s">
        <v>775</v>
      </c>
      <c r="G83" s="182" t="s">
        <v>13177</v>
      </c>
      <c r="H83" s="183">
        <v>0</v>
      </c>
      <c r="I83" s="184" t="s">
        <v>1785</v>
      </c>
      <c r="J83" s="184" t="s">
        <v>2761</v>
      </c>
      <c r="K83" s="224"/>
      <c r="L83" s="224"/>
      <c r="M83" s="224"/>
      <c r="N83" s="224"/>
      <c r="O83" s="224"/>
      <c r="P83" s="185"/>
      <c r="Q83" s="225"/>
      <c r="R83" s="182" t="str">
        <f ca="1">IF(ISERROR($V83),"",OFFSET('Smelter Look-up'!$C$4,$V83-4,0)&amp;"")</f>
        <v>Wolfram Bergbau und Hutten AG</v>
      </c>
      <c r="S83" s="181" t="str">
        <f t="shared" ca="1" si="11"/>
        <v>AT</v>
      </c>
      <c r="T83" s="181" t="str">
        <f ca="1">IF(B83="","",IF(ISERROR(MATCH($J83,SorP!$B$1:$B$6226,0)),"",INDIRECT("'SorP'!$A$"&amp;MATCH($S83&amp;$J83,SorP!C:C,0))))</f>
        <v>AT-6</v>
      </c>
      <c r="U83" s="201"/>
      <c r="V83" s="226">
        <f>IF(C83="",NA(),IF(OR(C83="Smelter not listed",C83="Smelter not yet identified"),MATCH($B83&amp;$D83,'Smelter Look-up'!$J:$J,0),MATCH($B83&amp;$C83,'Smelter Look-up'!$J:$J,0)))</f>
        <v>632</v>
      </c>
      <c r="X83" s="227">
        <f t="shared" si="12"/>
        <v>0</v>
      </c>
      <c r="AB83" s="228" t="str">
        <f t="shared" si="13"/>
        <v>TungstenWolfram Bergbau und Hutten AG</v>
      </c>
    </row>
    <row r="84" spans="1:28" s="227" customFormat="1" ht="63.75">
      <c r="A84" s="181" t="s">
        <v>1390</v>
      </c>
      <c r="B84" s="182" t="s">
        <v>1101</v>
      </c>
      <c r="C84" s="186" t="s">
        <v>2487</v>
      </c>
      <c r="D84" s="230"/>
      <c r="E84" s="182" t="s">
        <v>1070</v>
      </c>
      <c r="F84" s="182" t="s">
        <v>1390</v>
      </c>
      <c r="G84" s="182" t="s">
        <v>13177</v>
      </c>
      <c r="H84" s="183">
        <v>0</v>
      </c>
      <c r="I84" s="184" t="s">
        <v>1709</v>
      </c>
      <c r="J84" s="184" t="s">
        <v>4197</v>
      </c>
      <c r="K84" s="224"/>
      <c r="L84" s="224"/>
      <c r="M84" s="224"/>
      <c r="N84" s="224"/>
      <c r="O84" s="224"/>
      <c r="P84" s="185"/>
      <c r="Q84" s="225"/>
      <c r="R84" s="182" t="str">
        <f ca="1">IF(ISERROR($V84),"",OFFSET('Smelter Look-up'!$C$4,$V84-4,0)&amp;"")</f>
        <v>H.C. Starck Tungsten GmbH</v>
      </c>
      <c r="S84" s="181" t="str">
        <f t="shared" ca="1" si="11"/>
        <v>DE</v>
      </c>
      <c r="T84" s="181" t="str">
        <f ca="1">IF(B84="","",IF(ISERROR(MATCH($J84,SorP!$B$1:$B$6226,0)),"",INDIRECT("'SorP'!$A$"&amp;MATCH($S84&amp;$J84,SorP!C:C,0))))</f>
        <v>DE-NI</v>
      </c>
      <c r="U84" s="201"/>
      <c r="V84" s="226">
        <f>IF(C84="",NA(),IF(OR(C84="Smelter not listed",C84="Smelter not yet identified"),MATCH($B84&amp;$D84,'Smelter Look-up'!$J:$J,0),MATCH($B84&amp;$C84,'Smelter Look-up'!$J:$J,0)))</f>
        <v>582</v>
      </c>
      <c r="X84" s="227">
        <f t="shared" si="12"/>
        <v>0</v>
      </c>
      <c r="AB84" s="228" t="str">
        <f t="shared" si="13"/>
        <v>TungstenH.C. Starck Tungsten GmbH</v>
      </c>
    </row>
    <row r="85" spans="1:28" s="227" customFormat="1" ht="127.5">
      <c r="A85" s="181" t="s">
        <v>2158</v>
      </c>
      <c r="B85" s="182" t="s">
        <v>1098</v>
      </c>
      <c r="C85" s="186" t="s">
        <v>12382</v>
      </c>
      <c r="D85" s="230"/>
      <c r="E85" s="182" t="s">
        <v>1063</v>
      </c>
      <c r="F85" s="182" t="s">
        <v>2158</v>
      </c>
      <c r="G85" s="182" t="s">
        <v>13177</v>
      </c>
      <c r="H85" s="183">
        <v>0</v>
      </c>
      <c r="I85" s="184" t="s">
        <v>2159</v>
      </c>
      <c r="J85" s="184" t="s">
        <v>2755</v>
      </c>
      <c r="K85" s="224"/>
      <c r="L85" s="224"/>
      <c r="M85" s="224"/>
      <c r="N85" s="224"/>
      <c r="O85" s="224"/>
      <c r="P85" s="185"/>
      <c r="Q85" s="225"/>
      <c r="R85" s="182" t="str">
        <f ca="1">IF(ISERROR($V85),"",OFFSET('Smelter Look-up'!$C$4,$V85-4,0)&amp;"")</f>
        <v>Ogussa Osterreichische Gold- und Silber-Scheideanstalt GmbH</v>
      </c>
      <c r="S85" s="181" t="str">
        <f t="shared" ca="1" si="11"/>
        <v>AT</v>
      </c>
      <c r="T85" s="181" t="str">
        <f ca="1">IF(B85="","",IF(ISERROR(MATCH($J85,SorP!$B$1:$B$6226,0)),"",INDIRECT("'SorP'!$A$"&amp;MATCH($S85&amp;$J85,SorP!C:C,0))))</f>
        <v>AT-9</v>
      </c>
      <c r="U85" s="201"/>
      <c r="V85" s="226">
        <f>IF(C85="",NA(),IF(OR(C85="Smelter not listed",C85="Smelter not yet identified"),MATCH($B85&amp;$D85,'Smelter Look-up'!$J:$J,0),MATCH($B85&amp;$C85,'Smelter Look-up'!$J:$J,0)))</f>
        <v>205</v>
      </c>
      <c r="X85" s="227">
        <f t="shared" si="12"/>
        <v>0</v>
      </c>
      <c r="AB85" s="228" t="str">
        <f t="shared" si="13"/>
        <v>GoldOgussa Osterreichische Gold- und Silber-Scheideanstalt GmbH</v>
      </c>
    </row>
    <row r="86" spans="1:28" s="227" customFormat="1" ht="76.5">
      <c r="A86" s="262" t="s">
        <v>131</v>
      </c>
      <c r="B86" s="182" t="s">
        <v>1099</v>
      </c>
      <c r="C86" s="186" t="s">
        <v>2121</v>
      </c>
      <c r="D86" s="230" t="s">
        <v>2121</v>
      </c>
      <c r="E86" s="182" t="s">
        <v>1065</v>
      </c>
      <c r="F86" s="182" t="s">
        <v>131</v>
      </c>
      <c r="G86" s="182" t="s">
        <v>13177</v>
      </c>
      <c r="H86" s="183">
        <v>0</v>
      </c>
      <c r="I86" s="184" t="s">
        <v>1683</v>
      </c>
      <c r="J86" s="184" t="s">
        <v>1515</v>
      </c>
      <c r="K86" s="224"/>
      <c r="L86" s="224"/>
      <c r="M86" s="224"/>
      <c r="N86" s="224"/>
      <c r="O86" s="224"/>
      <c r="P86" s="185"/>
      <c r="Q86" s="225"/>
      <c r="R86" s="182" t="str">
        <f ca="1">IF(ISERROR($V86),"",OFFSET('Smelter Look-up'!$C$4,$V86-4,0)&amp;"")</f>
        <v>Magnu's Minerais Metais e Ligas Ltda.</v>
      </c>
      <c r="S86" s="181" t="str">
        <f t="shared" ca="1" si="11"/>
        <v>BR</v>
      </c>
      <c r="T86" s="181" t="str">
        <f ca="1">IF(B86="","",IF(ISERROR(MATCH($J86,SorP!$B$1:$B$6226,0)),"",INDIRECT("'SorP'!$A$"&amp;MATCH($S86&amp;$J86,SorP!C:C,0))))</f>
        <v>BR-MG</v>
      </c>
      <c r="U86" s="201"/>
      <c r="V86" s="226">
        <f>IF(C86="",NA(),IF(OR(C86="Smelter not listed",C86="Smelter not yet identified"),MATCH($B86&amp;$D86,'Smelter Look-up'!$J:$J,0),MATCH($B86&amp;$C86,'Smelter Look-up'!$J:$J,0)))</f>
        <v>467</v>
      </c>
      <c r="X86" s="227">
        <f t="shared" si="12"/>
        <v>0</v>
      </c>
      <c r="AB86" s="228" t="str">
        <f t="shared" si="13"/>
        <v>TinMagnu's Minerais Metais e Ligas Ltda.</v>
      </c>
    </row>
    <row r="87" spans="1:28" s="227" customFormat="1" ht="63.75">
      <c r="A87" s="262" t="s">
        <v>15347</v>
      </c>
      <c r="B87" s="182" t="s">
        <v>1099</v>
      </c>
      <c r="C87" s="186" t="s">
        <v>15346</v>
      </c>
      <c r="D87" s="230" t="s">
        <v>15346</v>
      </c>
      <c r="E87" s="182" t="s">
        <v>12925</v>
      </c>
      <c r="F87" s="182" t="s">
        <v>15347</v>
      </c>
      <c r="G87" s="182" t="s">
        <v>13177</v>
      </c>
      <c r="H87" s="183">
        <v>0</v>
      </c>
      <c r="I87" s="184" t="s">
        <v>15352</v>
      </c>
      <c r="J87" s="184" t="s">
        <v>12746</v>
      </c>
      <c r="K87" s="224"/>
      <c r="L87" s="224"/>
      <c r="M87" s="224"/>
      <c r="N87" s="224"/>
      <c r="O87" s="224"/>
      <c r="P87" s="185"/>
      <c r="Q87" s="225"/>
      <c r="R87" s="182" t="str">
        <f ca="1">IF(ISERROR($V87),"",OFFSET('Smelter Look-up'!$C$4,$V87-4,0)&amp;"")</f>
        <v>Mining Minerals Resources SARL</v>
      </c>
      <c r="S87" s="181" t="str">
        <f t="shared" ca="1" si="11"/>
        <v>CD</v>
      </c>
      <c r="T87" s="181" t="str">
        <f ca="1">IF(B87="","",IF(ISERROR(MATCH($J87,SorP!$B$1:$B$6226,0)),"",INDIRECT("'SorP'!$A$"&amp;MATCH($S87&amp;$J87,SorP!C:C,0))))</f>
        <v>CD-HK</v>
      </c>
      <c r="U87" s="201"/>
      <c r="V87" s="226">
        <f>IF(C87="",NA(),IF(OR(C87="Smelter not listed",C87="Smelter not yet identified"),MATCH($B87&amp;$D87,'Smelter Look-up'!$J:$J,0),MATCH($B87&amp;$C87,'Smelter Look-up'!$J:$J,0)))</f>
        <v>480</v>
      </c>
      <c r="X87" s="227">
        <f t="shared" si="12"/>
        <v>0</v>
      </c>
      <c r="AB87" s="228" t="str">
        <f t="shared" si="13"/>
        <v>TinMining Minerals Resources SARL</v>
      </c>
    </row>
    <row r="88" spans="1:28" s="227" customFormat="1" ht="51">
      <c r="A88" s="181" t="s">
        <v>15862</v>
      </c>
      <c r="B88" s="182" t="s">
        <v>1099</v>
      </c>
      <c r="C88" s="186" t="s">
        <v>15863</v>
      </c>
      <c r="D88" s="230" t="s">
        <v>15863</v>
      </c>
      <c r="E88" s="182" t="s">
        <v>1074</v>
      </c>
      <c r="F88" s="182" t="s">
        <v>15862</v>
      </c>
      <c r="G88" s="182" t="s">
        <v>13177</v>
      </c>
      <c r="H88" s="183">
        <v>0</v>
      </c>
      <c r="I88" s="184" t="s">
        <v>1726</v>
      </c>
      <c r="J88" s="184" t="s">
        <v>12799</v>
      </c>
      <c r="K88" s="224"/>
      <c r="L88" s="224"/>
      <c r="M88" s="224"/>
      <c r="N88" s="224"/>
      <c r="O88" s="224"/>
      <c r="P88" s="185"/>
      <c r="Q88" s="225"/>
      <c r="R88" s="182" t="str">
        <f ca="1">IF(ISERROR($V88),"",OFFSET('Smelter Look-up'!$C$4,$V88-4,0)&amp;"")</f>
        <v/>
      </c>
      <c r="S88" s="181" t="str">
        <f t="shared" ca="1" si="11"/>
        <v>ID</v>
      </c>
      <c r="T88" s="181" t="str">
        <f ca="1">IF(B88="","",IF(ISERROR(MATCH($J88,SorP!$B$1:$B$6226,0)),"",INDIRECT("'SorP'!$A$"&amp;MATCH($S88&amp;$J88,SorP!C:C,0))))</f>
        <v>ID-BB</v>
      </c>
      <c r="U88" s="201"/>
      <c r="V88" s="226" t="e">
        <f>IF(C88="",NA(),IF(OR(C88="Smelter not listed",C88="Smelter not yet identified"),MATCH($B88&amp;$D88,'Smelter Look-up'!$J:$J,0),MATCH($B88&amp;$C88,'Smelter Look-up'!$J:$J,0)))</f>
        <v>#N/A</v>
      </c>
      <c r="X88" s="227">
        <f t="shared" si="12"/>
        <v>0</v>
      </c>
      <c r="AB88" s="228" t="str">
        <f t="shared" si="13"/>
        <v>TinPT Refined Bangka Tin</v>
      </c>
    </row>
    <row r="89" spans="1:28" s="227" customFormat="1" ht="76.5">
      <c r="A89" s="262" t="s">
        <v>660</v>
      </c>
      <c r="B89" s="182" t="s">
        <v>1098</v>
      </c>
      <c r="C89" s="186" t="s">
        <v>2452</v>
      </c>
      <c r="D89" s="230"/>
      <c r="E89" s="182" t="s">
        <v>1069</v>
      </c>
      <c r="F89" s="182" t="s">
        <v>660</v>
      </c>
      <c r="G89" s="182" t="s">
        <v>13177</v>
      </c>
      <c r="H89" s="183">
        <v>0</v>
      </c>
      <c r="I89" s="184" t="s">
        <v>1555</v>
      </c>
      <c r="J89" s="184" t="s">
        <v>15604</v>
      </c>
      <c r="K89" s="224"/>
      <c r="L89" s="224"/>
      <c r="M89" s="224"/>
      <c r="N89" s="224"/>
      <c r="O89" s="224"/>
      <c r="P89" s="185"/>
      <c r="Q89" s="225"/>
      <c r="R89" s="182" t="str">
        <f ca="1">IF(ISERROR($V89),"",OFFSET('Smelter Look-up'!$C$4,$V89-4,0)&amp;"")</f>
        <v>Heraeus Metals Hong Kong Ltd.</v>
      </c>
      <c r="S89" s="181" t="str">
        <f t="shared" ca="1" si="11"/>
        <v>CN</v>
      </c>
      <c r="T89" s="181" t="str">
        <f ca="1">IF(B89="","",IF(ISERROR(MATCH($J89,SorP!$B$1:$B$6226,0)),"",INDIRECT("'SorP'!$A$"&amp;MATCH($S89&amp;$J89,SorP!C:C,0))))</f>
        <v>CN-HK</v>
      </c>
      <c r="U89" s="201"/>
      <c r="V89" s="226">
        <f>IF(C89="",NA(),IF(OR(C89="Smelter not listed",C89="Smelter not yet identified"),MATCH($B89&amp;$D89,'Smelter Look-up'!$J:$J,0),MATCH($B89&amp;$C89,'Smelter Look-up'!$J:$J,0)))</f>
        <v>110</v>
      </c>
      <c r="X89" s="227">
        <f t="shared" si="12"/>
        <v>0</v>
      </c>
      <c r="AB89" s="228" t="str">
        <f t="shared" si="13"/>
        <v>GoldHeraeus Metals Hong Kong Ltd.</v>
      </c>
    </row>
    <row r="90" spans="1:28" s="227" customFormat="1" ht="102">
      <c r="A90" s="262" t="s">
        <v>709</v>
      </c>
      <c r="B90" s="182" t="s">
        <v>1098</v>
      </c>
      <c r="C90" s="186" t="s">
        <v>2114</v>
      </c>
      <c r="D90" s="230"/>
      <c r="E90" s="182" t="s">
        <v>1069</v>
      </c>
      <c r="F90" s="182" t="s">
        <v>709</v>
      </c>
      <c r="G90" s="182" t="s">
        <v>13177</v>
      </c>
      <c r="H90" s="183">
        <v>0</v>
      </c>
      <c r="I90" s="184" t="s">
        <v>1552</v>
      </c>
      <c r="J90" s="184" t="s">
        <v>13532</v>
      </c>
      <c r="K90" s="224"/>
      <c r="L90" s="224"/>
      <c r="M90" s="224"/>
      <c r="N90" s="224"/>
      <c r="O90" s="224"/>
      <c r="P90" s="185"/>
      <c r="Q90" s="225"/>
      <c r="R90" s="182" t="str">
        <f ca="1">IF(ISERROR($V90),"",OFFSET('Smelter Look-up'!$C$4,$V90-4,0)&amp;"")</f>
        <v>Shandong Zhaojin Gold &amp; Silver Refinery Co., Ltd.</v>
      </c>
      <c r="S90" s="181" t="str">
        <f t="shared" ca="1" si="11"/>
        <v>CN</v>
      </c>
      <c r="T90" s="181" t="str">
        <f ca="1">IF(B90="","",IF(ISERROR(MATCH($J90,SorP!$B$1:$B$6226,0)),"",INDIRECT("'SorP'!$A$"&amp;MATCH($S90&amp;$J90,SorP!C:C,0))))</f>
        <v>CN-SD</v>
      </c>
      <c r="U90" s="201"/>
      <c r="V90" s="226">
        <f>IF(C90="",NA(),IF(OR(C90="Smelter not listed",C90="Smelter not yet identified"),MATCH($B90&amp;$D90,'Smelter Look-up'!$J:$J,0),MATCH($B90&amp;$C90,'Smelter Look-up'!$J:$J,0)))</f>
        <v>254</v>
      </c>
      <c r="X90" s="227">
        <f t="shared" si="12"/>
        <v>0</v>
      </c>
      <c r="AB90" s="228" t="str">
        <f t="shared" si="13"/>
        <v>GoldShandong Zhaojin Gold &amp; Silver Refinery Co., Ltd.</v>
      </c>
    </row>
    <row r="91" spans="1:28" s="227" customFormat="1" ht="38.25">
      <c r="A91" s="262" t="s">
        <v>721</v>
      </c>
      <c r="B91" s="182" t="s">
        <v>1098</v>
      </c>
      <c r="C91" s="186" t="s">
        <v>2285</v>
      </c>
      <c r="D91" s="230"/>
      <c r="E91" s="182" t="s">
        <v>1067</v>
      </c>
      <c r="F91" s="182" t="s">
        <v>721</v>
      </c>
      <c r="G91" s="182" t="s">
        <v>13177</v>
      </c>
      <c r="H91" s="183">
        <v>0</v>
      </c>
      <c r="I91" s="184" t="s">
        <v>1644</v>
      </c>
      <c r="J91" s="184" t="s">
        <v>1517</v>
      </c>
      <c r="K91" s="224"/>
      <c r="L91" s="224"/>
      <c r="M91" s="224"/>
      <c r="N91" s="224"/>
      <c r="O91" s="224"/>
      <c r="P91" s="185"/>
      <c r="Q91" s="225"/>
      <c r="R91" s="182" t="str">
        <f ca="1">IF(ISERROR($V91),"",OFFSET('Smelter Look-up'!$C$4,$V91-4,0)&amp;"")</f>
        <v>Valcambi S.A.</v>
      </c>
      <c r="S91" s="181" t="str">
        <f t="shared" ca="1" si="11"/>
        <v>CH</v>
      </c>
      <c r="T91" s="181" t="str">
        <f ca="1">IF(B91="","",IF(ISERROR(MATCH($J91,SorP!$B$1:$B$6226,0)),"",INDIRECT("'SorP'!$A$"&amp;MATCH($S91&amp;$J91,SorP!C:C,0))))</f>
        <v>CH-TI</v>
      </c>
      <c r="U91" s="201"/>
      <c r="V91" s="226">
        <f>IF(C91="",NA(),IF(OR(C91="Smelter not listed",C91="Smelter not yet identified"),MATCH($B91&amp;$D91,'Smelter Look-up'!$J:$J,0),MATCH($B91&amp;$C91,'Smelter Look-up'!$J:$J,0)))</f>
        <v>304</v>
      </c>
      <c r="X91" s="227">
        <f t="shared" si="12"/>
        <v>0</v>
      </c>
      <c r="AB91" s="228" t="str">
        <f t="shared" si="13"/>
        <v>GoldValcambi S.A.</v>
      </c>
    </row>
    <row r="92" spans="1:28" s="227" customFormat="1" ht="63.75">
      <c r="A92" s="262" t="s">
        <v>704</v>
      </c>
      <c r="B92" s="182" t="s">
        <v>1098</v>
      </c>
      <c r="C92" s="186" t="s">
        <v>2112</v>
      </c>
      <c r="D92" s="230"/>
      <c r="E92" s="182" t="s">
        <v>864</v>
      </c>
      <c r="F92" s="182" t="s">
        <v>704</v>
      </c>
      <c r="G92" s="182" t="s">
        <v>13177</v>
      </c>
      <c r="H92" s="183">
        <v>0</v>
      </c>
      <c r="I92" s="184" t="s">
        <v>1609</v>
      </c>
      <c r="J92" s="184" t="s">
        <v>1610</v>
      </c>
      <c r="K92" s="224"/>
      <c r="L92" s="224"/>
      <c r="M92" s="224"/>
      <c r="N92" s="224"/>
      <c r="O92" s="224"/>
      <c r="P92" s="185"/>
      <c r="Q92" s="225"/>
      <c r="R92" s="182" t="str">
        <f ca="1">IF(ISERROR($V92),"",OFFSET('Smelter Look-up'!$C$4,$V92-4,0)&amp;"")</f>
        <v>Rand Refinery (Pty) Ltd.</v>
      </c>
      <c r="S92" s="181" t="str">
        <f t="shared" ca="1" si="11"/>
        <v>ZA</v>
      </c>
      <c r="T92" s="181" t="str">
        <f ca="1">IF(B92="","",IF(ISERROR(MATCH($J92,SorP!$B$1:$B$6226,0)),"",INDIRECT("'SorP'!$A$"&amp;MATCH($S92&amp;$J92,SorP!C:C,0))))</f>
        <v>ZA-GP</v>
      </c>
      <c r="U92" s="201"/>
      <c r="V92" s="226">
        <f>IF(C92="",NA(),IF(OR(C92="Smelter not listed",C92="Smelter not yet identified"),MATCH($B92&amp;$D92,'Smelter Look-up'!$J:$J,0),MATCH($B92&amp;$C92,'Smelter Look-up'!$J:$J,0)))</f>
        <v>224</v>
      </c>
      <c r="X92" s="227">
        <f t="shared" si="12"/>
        <v>0</v>
      </c>
      <c r="AB92" s="228" t="str">
        <f t="shared" si="13"/>
        <v>GoldRand Refinery (Pty) Ltd.</v>
      </c>
    </row>
    <row r="93" spans="1:28" s="227" customFormat="1" ht="114.75">
      <c r="A93" s="262" t="s">
        <v>726</v>
      </c>
      <c r="B93" s="182" t="s">
        <v>1098</v>
      </c>
      <c r="C93" s="186" t="s">
        <v>1291</v>
      </c>
      <c r="D93" s="230"/>
      <c r="E93" s="182" t="s">
        <v>1069</v>
      </c>
      <c r="F93" s="182" t="s">
        <v>726</v>
      </c>
      <c r="G93" s="182" t="s">
        <v>13177</v>
      </c>
      <c r="H93" s="183">
        <v>0</v>
      </c>
      <c r="I93" s="184" t="s">
        <v>1652</v>
      </c>
      <c r="J93" s="184" t="s">
        <v>13533</v>
      </c>
      <c r="K93" s="224"/>
      <c r="L93" s="224"/>
      <c r="M93" s="224"/>
      <c r="N93" s="224"/>
      <c r="O93" s="224"/>
      <c r="P93" s="185"/>
      <c r="Q93" s="225"/>
      <c r="R93" s="182" t="str">
        <f ca="1">IF(ISERROR($V93),"",OFFSET('Smelter Look-up'!$C$4,$V93-4,0)&amp;"")</f>
        <v>Zhongyuan Gold Smelter of Zhongjin Gold Corporation</v>
      </c>
      <c r="S93" s="181" t="str">
        <f t="shared" ca="1" si="11"/>
        <v>CN</v>
      </c>
      <c r="T93" s="181" t="str">
        <f ca="1">IF(B93="","",IF(ISERROR(MATCH($J93,SorP!$B$1:$B$6226,0)),"",INDIRECT("'SorP'!$A$"&amp;MATCH($S93&amp;$J93,SorP!C:C,0))))</f>
        <v>CN-HA</v>
      </c>
      <c r="U93" s="201"/>
      <c r="V93" s="226">
        <f>IF(C93="",NA(),IF(OR(C93="Smelter not listed",C93="Smelter not yet identified"),MATCH($B93&amp;$D93,'Smelter Look-up'!$J:$J,0),MATCH($B93&amp;$C93,'Smelter Look-up'!$J:$J,0)))</f>
        <v>326</v>
      </c>
      <c r="X93" s="227">
        <f t="shared" si="12"/>
        <v>0</v>
      </c>
      <c r="AB93" s="228" t="str">
        <f t="shared" si="13"/>
        <v>GoldZhongyuan Gold Smelter of Zhongjin Gold Corporation</v>
      </c>
    </row>
    <row r="94" spans="1:28" s="227" customFormat="1" ht="127.5">
      <c r="A94" s="182" t="s">
        <v>135</v>
      </c>
      <c r="B94" s="182" t="s">
        <v>1101</v>
      </c>
      <c r="C94" s="186" t="s">
        <v>145</v>
      </c>
      <c r="D94" s="230"/>
      <c r="E94" s="182" t="s">
        <v>1069</v>
      </c>
      <c r="F94" s="182" t="s">
        <v>135</v>
      </c>
      <c r="G94" s="182" t="s">
        <v>13177</v>
      </c>
      <c r="H94" s="183">
        <v>0</v>
      </c>
      <c r="I94" s="184" t="s">
        <v>1790</v>
      </c>
      <c r="J94" s="184" t="s">
        <v>13531</v>
      </c>
      <c r="K94" s="224"/>
      <c r="L94" s="224"/>
      <c r="M94" s="224"/>
      <c r="N94" s="224"/>
      <c r="O94" s="224"/>
      <c r="P94" s="185"/>
      <c r="Q94" s="225"/>
      <c r="R94" s="182" t="str">
        <f ca="1">IF(ISERROR($V94),"",OFFSET('Smelter Look-up'!$C$4,$V94-4,0)&amp;"")</f>
        <v>Jiangxi Tonggu Non-ferrous Metallurgical &amp; Chemical Co., Ltd.</v>
      </c>
      <c r="S94" s="181" t="str">
        <f t="shared" ca="1" si="11"/>
        <v>CN</v>
      </c>
      <c r="T94" s="181" t="str">
        <f ca="1">IF(B94="","",IF(ISERROR(MATCH($J94,SorP!$B$1:$B$6226,0)),"",INDIRECT("'SorP'!$A$"&amp;MATCH($S94&amp;$J94,SorP!C:C,0))))</f>
        <v>CN-JX</v>
      </c>
      <c r="U94" s="201"/>
      <c r="V94" s="226">
        <f>IF(C94="",NA(),IF(OR(C94="Smelter not listed",C94="Smelter not yet identified"),MATCH($B94&amp;$D94,'Smelter Look-up'!$J:$J,0),MATCH($B94&amp;$C94,'Smelter Look-up'!$J:$J,0)))</f>
        <v>595</v>
      </c>
      <c r="X94" s="227">
        <f t="shared" si="12"/>
        <v>0</v>
      </c>
      <c r="AB94" s="228" t="str">
        <f t="shared" si="13"/>
        <v>TungstenJiangxi Tonggu Non-ferrous Metallurgical &amp; Chemical Co., Ltd.</v>
      </c>
    </row>
    <row r="95" spans="1:28" s="227" customFormat="1" ht="89.25">
      <c r="A95" s="182" t="s">
        <v>1394</v>
      </c>
      <c r="B95" s="182" t="s">
        <v>1101</v>
      </c>
      <c r="C95" s="186" t="s">
        <v>13731</v>
      </c>
      <c r="D95" s="230"/>
      <c r="E95" s="182" t="s">
        <v>863</v>
      </c>
      <c r="F95" s="182" t="s">
        <v>1394</v>
      </c>
      <c r="G95" s="182" t="s">
        <v>13177</v>
      </c>
      <c r="H95" s="183">
        <v>0</v>
      </c>
      <c r="I95" s="184" t="s">
        <v>1794</v>
      </c>
      <c r="J95" s="184" t="s">
        <v>12081</v>
      </c>
      <c r="K95" s="224"/>
      <c r="L95" s="224"/>
      <c r="M95" s="224"/>
      <c r="N95" s="224"/>
      <c r="O95" s="224"/>
      <c r="P95" s="185"/>
      <c r="Q95" s="225"/>
      <c r="R95" s="182" t="str">
        <f ca="1">IF(ISERROR($V95),"",OFFSET('Smelter Look-up'!$C$4,$V95-4,0)&amp;"")</f>
        <v>Masan High-Tech Materials</v>
      </c>
      <c r="S95" s="181" t="str">
        <f t="shared" ca="1" si="11"/>
        <v>VN</v>
      </c>
      <c r="T95" s="181" t="str">
        <f ca="1">IF(B95="","",IF(ISERROR(MATCH($J95,SorP!$B$1:$B$6226,0)),"",INDIRECT("'SorP'!$A$"&amp;MATCH($S95&amp;$J95,SorP!C:C,0))))</f>
        <v>VN-69</v>
      </c>
      <c r="U95" s="201"/>
      <c r="V95" s="226">
        <f>IF(C95="",NA(),IF(OR(C95="Smelter not listed",C95="Smelter not yet identified"),MATCH($B95&amp;$D95,'Smelter Look-up'!$J:$J,0),MATCH($B95&amp;$C95,'Smelter Look-up'!$J:$J,0)))</f>
        <v>612</v>
      </c>
      <c r="X95" s="227">
        <f t="shared" si="12"/>
        <v>0</v>
      </c>
      <c r="AB95" s="228" t="str">
        <f t="shared" si="13"/>
        <v>TungstenMasan Tungsten Chemical LLC (MTC)</v>
      </c>
    </row>
    <row r="96" spans="1:28" s="227" customFormat="1" ht="76.5">
      <c r="A96" s="262" t="s">
        <v>137</v>
      </c>
      <c r="B96" s="182" t="s">
        <v>1101</v>
      </c>
      <c r="C96" s="186" t="s">
        <v>147</v>
      </c>
      <c r="D96" s="186" t="s">
        <v>147</v>
      </c>
      <c r="E96" s="182" t="s">
        <v>1069</v>
      </c>
      <c r="F96" s="182" t="s">
        <v>137</v>
      </c>
      <c r="G96" s="182" t="s">
        <v>13177</v>
      </c>
      <c r="H96" s="183">
        <v>0</v>
      </c>
      <c r="I96" s="184" t="s">
        <v>1788</v>
      </c>
      <c r="J96" s="184" t="s">
        <v>13530</v>
      </c>
      <c r="K96" s="224"/>
      <c r="L96" s="224"/>
      <c r="M96" s="224"/>
      <c r="N96" s="224"/>
      <c r="O96" s="224"/>
      <c r="P96" s="185"/>
      <c r="Q96" s="225"/>
      <c r="R96" s="182" t="str">
        <f ca="1">IF(ISERROR($V96),"",OFFSET('Smelter Look-up'!$C$4,$V96-4,0)&amp;"")</f>
        <v>Xiamen Tungsten (H.C.) Co., Ltd.</v>
      </c>
      <c r="S96" s="181" t="str">
        <f t="shared" ca="1" si="11"/>
        <v>CN</v>
      </c>
      <c r="T96" s="181" t="str">
        <f ca="1">IF(B96="","",IF(ISERROR(MATCH($J96,SorP!$B$1:$B$6226,0)),"",INDIRECT("'SorP'!$A$"&amp;MATCH($S96&amp;$J96,SorP!C:C,0))))</f>
        <v>CN-FJ</v>
      </c>
      <c r="U96" s="201"/>
      <c r="V96" s="226">
        <f>IF(C96="",NA(),IF(OR(C96="Smelter not listed",C96="Smelter not yet identified"),MATCH($B96&amp;$D96,'Smelter Look-up'!$J:$J,0),MATCH($B96&amp;$C96,'Smelter Look-up'!$J:$J,0)))</f>
        <v>635</v>
      </c>
      <c r="X96" s="227">
        <f t="shared" si="12"/>
        <v>0</v>
      </c>
      <c r="AB96" s="228" t="str">
        <f t="shared" si="13"/>
        <v>TungstenXiamen Tungsten (H.C.) Co., Ltd.</v>
      </c>
    </row>
    <row r="97" spans="1:28" s="227" customFormat="1" ht="25.5">
      <c r="A97" s="181" t="s">
        <v>15350</v>
      </c>
      <c r="B97" s="182" t="s">
        <v>1099</v>
      </c>
      <c r="C97" s="186" t="s">
        <v>15349</v>
      </c>
      <c r="D97" s="230"/>
      <c r="E97" s="182" t="s">
        <v>1074</v>
      </c>
      <c r="F97" s="182" t="s">
        <v>15350</v>
      </c>
      <c r="G97" s="182" t="s">
        <v>13177</v>
      </c>
      <c r="H97" s="183">
        <v>0</v>
      </c>
      <c r="I97" s="184" t="s">
        <v>15353</v>
      </c>
      <c r="J97" s="184" t="s">
        <v>12799</v>
      </c>
      <c r="K97" s="224"/>
      <c r="L97" s="224"/>
      <c r="M97" s="224"/>
      <c r="N97" s="224"/>
      <c r="O97" s="224"/>
      <c r="P97" s="185"/>
      <c r="Q97" s="225"/>
      <c r="R97" s="182" t="str">
        <f ca="1">IF(ISERROR($V97),"",OFFSET('Smelter Look-up'!$C$4,$V97-4,0)&amp;"")</f>
        <v>PT Bangka Prima Tin</v>
      </c>
      <c r="S97" s="181" t="str">
        <f t="shared" ca="1" si="11"/>
        <v>ID</v>
      </c>
      <c r="T97" s="181" t="str">
        <f ca="1">IF(B97="","",IF(ISERROR(MATCH($J97,SorP!$B$1:$B$6226,0)),"",INDIRECT("'SorP'!$A$"&amp;MATCH($S97&amp;$J97,SorP!C:C,0))))</f>
        <v>ID-BB</v>
      </c>
      <c r="U97" s="201"/>
      <c r="V97" s="226">
        <f>IF(C97="",NA(),IF(OR(C97="Smelter not listed",C97="Smelter not yet identified"),MATCH($B97&amp;$D97,'Smelter Look-up'!$J:$J,0),MATCH($B97&amp;$C97,'Smelter Look-up'!$J:$J,0)))</f>
        <v>500</v>
      </c>
      <c r="X97" s="227">
        <f t="shared" si="12"/>
        <v>0</v>
      </c>
      <c r="AB97" s="228" t="str">
        <f t="shared" si="13"/>
        <v>TinPT Bangka Prima Tin</v>
      </c>
    </row>
    <row r="98" spans="1:28" s="227" customFormat="1" ht="25.5">
      <c r="A98" s="181" t="s">
        <v>15859</v>
      </c>
      <c r="B98" s="182" t="s">
        <v>1099</v>
      </c>
      <c r="C98" s="186" t="s">
        <v>15858</v>
      </c>
      <c r="D98" s="230" t="s">
        <v>15858</v>
      </c>
      <c r="E98" s="182" t="s">
        <v>1074</v>
      </c>
      <c r="F98" s="182" t="s">
        <v>15859</v>
      </c>
      <c r="G98" s="182" t="s">
        <v>13177</v>
      </c>
      <c r="H98" s="183">
        <v>0</v>
      </c>
      <c r="I98" s="184" t="s">
        <v>15860</v>
      </c>
      <c r="J98" s="184" t="s">
        <v>12799</v>
      </c>
      <c r="K98" s="224"/>
      <c r="L98" s="224"/>
      <c r="M98" s="224"/>
      <c r="N98" s="224"/>
      <c r="O98" s="224"/>
      <c r="P98" s="185"/>
      <c r="Q98" s="225"/>
      <c r="R98" s="182" t="str">
        <f ca="1">IF(ISERROR($V98),"",OFFSET('Smelter Look-up'!$C$4,$V98-4,0)&amp;"")</f>
        <v/>
      </c>
      <c r="S98" s="181" t="str">
        <f t="shared" ca="1" si="11"/>
        <v>ID</v>
      </c>
      <c r="T98" s="181" t="str">
        <f ca="1">IF(B98="","",IF(ISERROR(MATCH($J98,SorP!$B$1:$B$6226,0)),"",INDIRECT("'SorP'!$A$"&amp;MATCH($S98&amp;$J98,SorP!C:C,0))))</f>
        <v>ID-BB</v>
      </c>
      <c r="U98" s="201"/>
      <c r="V98" s="226" t="e">
        <f>IF(C98="",NA(),IF(OR(C98="Smelter not listed",C98="Smelter not yet identified"),MATCH($B98&amp;$D98,'Smelter Look-up'!$J:$J,0),MATCH($B98&amp;$C98,'Smelter Look-up'!$J:$J,0)))</f>
        <v>#N/A</v>
      </c>
      <c r="X98" s="227">
        <f t="shared" si="12"/>
        <v>0</v>
      </c>
      <c r="AB98" s="228" t="str">
        <f t="shared" si="13"/>
        <v>TinPT Rajawali Rimba Perkasa</v>
      </c>
    </row>
    <row r="99" spans="1:28" s="227" customFormat="1" ht="20.25">
      <c r="A99" s="262" t="s">
        <v>770</v>
      </c>
      <c r="B99" s="182" t="s">
        <v>1101</v>
      </c>
      <c r="C99" s="186" t="s">
        <v>1344</v>
      </c>
      <c r="D99" s="230"/>
      <c r="E99" s="182" t="s">
        <v>1069</v>
      </c>
      <c r="F99" s="182" t="s">
        <v>770</v>
      </c>
      <c r="G99" s="182" t="s">
        <v>13177</v>
      </c>
      <c r="H99" s="183">
        <v>0</v>
      </c>
      <c r="I99" s="184" t="s">
        <v>1732</v>
      </c>
      <c r="J99" s="184" t="s">
        <v>13531</v>
      </c>
      <c r="K99" s="224"/>
      <c r="L99" s="224"/>
      <c r="M99" s="224"/>
      <c r="N99" s="224"/>
      <c r="O99" s="224"/>
      <c r="P99" s="185"/>
      <c r="Q99" s="225"/>
      <c r="R99" s="182" t="str">
        <f ca="1">IF(ISERROR($V99),"",OFFSET('Smelter Look-up'!$C$4,$V99-4,0)&amp;"")</f>
        <v>Chongyi Zhangyuan Tungsten Co., Ltd.</v>
      </c>
      <c r="S99" s="181" t="str">
        <f t="shared" ca="1" si="11"/>
        <v>CN</v>
      </c>
      <c r="T99" s="181" t="str">
        <f ca="1">IF(B99="","",IF(ISERROR(MATCH($J99,SorP!$B$1:$B$6226,0)),"",INDIRECT("'SorP'!$A$"&amp;MATCH($S99&amp;$J99,SorP!C:C,0))))</f>
        <v>CN-JX</v>
      </c>
      <c r="U99" s="201"/>
      <c r="V99" s="226">
        <f>IF(C99="",NA(),IF(OR(C99="Smelter not listed",C99="Smelter not yet identified"),MATCH($B99&amp;$D99,'Smelter Look-up'!$J:$J,0),MATCH($B99&amp;$C99,'Smelter Look-up'!$J:$J,0)))</f>
        <v>569</v>
      </c>
      <c r="X99" s="227">
        <f t="shared" si="12"/>
        <v>0</v>
      </c>
      <c r="AB99" s="228" t="str">
        <f t="shared" si="13"/>
        <v>TungstenChongyi Zhangyuan Tungsten Co., Ltd.</v>
      </c>
    </row>
    <row r="100" spans="1:28" s="227" customFormat="1" ht="20.25">
      <c r="A100" s="181"/>
      <c r="B100" s="182" t="s">
        <v>1101</v>
      </c>
      <c r="C100" s="186" t="s">
        <v>1776</v>
      </c>
      <c r="D100" s="230"/>
      <c r="E100" s="182" t="s">
        <v>1077</v>
      </c>
      <c r="F100" s="182" t="s">
        <v>767</v>
      </c>
      <c r="G100" s="182" t="s">
        <v>13177</v>
      </c>
      <c r="H100" s="183">
        <v>0</v>
      </c>
      <c r="I100" s="184" t="s">
        <v>2087</v>
      </c>
      <c r="J100" s="184" t="s">
        <v>2088</v>
      </c>
      <c r="K100" s="224"/>
      <c r="L100" s="224"/>
      <c r="M100" s="224"/>
      <c r="N100" s="224"/>
      <c r="O100" s="224"/>
      <c r="P100" s="185"/>
      <c r="Q100" s="225"/>
      <c r="R100" s="182" t="str">
        <f ca="1">IF(ISERROR($V100),"",OFFSET('Smelter Look-up'!$C$4,$V100-4,0)&amp;"")</f>
        <v>A.L.M.T. Corp.</v>
      </c>
      <c r="S100" s="181" t="str">
        <f t="shared" ca="1" si="11"/>
        <v>JP</v>
      </c>
      <c r="T100" s="181" t="str">
        <f ca="1">IF(B100="","",IF(ISERROR(MATCH($J100,SorP!$B$1:$B$6226,0)),"",INDIRECT("'SorP'!$A$"&amp;MATCH($S100&amp;$J100,SorP!C:C,0))))</f>
        <v>JP-16</v>
      </c>
      <c r="U100" s="201"/>
      <c r="V100" s="226">
        <f>IF(C100="",NA(),IF(OR(C100="Smelter not listed",C100="Smelter not yet identified"),MATCH($B100&amp;$D100,'Smelter Look-up'!$J:$J,0),MATCH($B100&amp;$C100,'Smelter Look-up'!$J:$J,0)))</f>
        <v>554</v>
      </c>
      <c r="X100" s="227">
        <f t="shared" si="12"/>
        <v>0</v>
      </c>
      <c r="AB100" s="228" t="str">
        <f t="shared" si="13"/>
        <v>TungstenA.L.M.T. TUNGSTEN Corp.</v>
      </c>
    </row>
    <row r="101" spans="1:28" s="227" customFormat="1" ht="20.25">
      <c r="A101" s="181" t="s">
        <v>1746</v>
      </c>
      <c r="B101" s="182" t="s">
        <v>1099</v>
      </c>
      <c r="C101" s="186" t="s">
        <v>13119</v>
      </c>
      <c r="D101" s="230"/>
      <c r="E101" s="182" t="s">
        <v>1069</v>
      </c>
      <c r="F101" s="182" t="s">
        <v>1746</v>
      </c>
      <c r="G101" s="182" t="s">
        <v>13177</v>
      </c>
      <c r="H101" s="183">
        <v>0</v>
      </c>
      <c r="I101" s="184" t="s">
        <v>1732</v>
      </c>
      <c r="J101" s="184" t="s">
        <v>13531</v>
      </c>
      <c r="K101" s="224"/>
      <c r="L101" s="224"/>
      <c r="M101" s="224"/>
      <c r="N101" s="224"/>
      <c r="O101" s="224"/>
      <c r="P101" s="185"/>
      <c r="Q101" s="225"/>
      <c r="R101" s="182" t="str">
        <f ca="1">IF(ISERROR($V101),"",OFFSET('Smelter Look-up'!$C$4,$V101-4,0)&amp;"")</f>
        <v>Jiangxi New Nanshan Technology Ltd.</v>
      </c>
      <c r="S101" s="181" t="str">
        <f t="shared" ref="S101:S131" ca="1" si="14">IF(B101="","",IF(ISERROR(MATCH($E101,CL,0)),"Unknown",INDIRECT("'C'!$A$"&amp;MATCH($E101,CL,0)+1)))</f>
        <v>CN</v>
      </c>
      <c r="T101" s="181" t="str">
        <f ca="1">IF(B101="","",IF(ISERROR(MATCH($J101,SorP!$B$1:$B$6226,0)),"",INDIRECT("'SorP'!$A$"&amp;MATCH($S101&amp;$J101,SorP!C:C,0))))</f>
        <v>CN-JX</v>
      </c>
      <c r="U101" s="201"/>
      <c r="V101" s="226">
        <f>IF(C101="",NA(),IF(OR(C101="Smelter not listed",C101="Smelter not yet identified"),MATCH($B101&amp;$D101,'Smelter Look-up'!$J:$J,0),MATCH($B101&amp;$C101,'Smelter Look-up'!$J:$J,0)))</f>
        <v>458</v>
      </c>
      <c r="X101" s="227">
        <f t="shared" ref="X101:X131" si="15">IF(AND(C101="Smelter not listed",OR(LEN(D101)=0,LEN(E101)=0)),1,0)</f>
        <v>0</v>
      </c>
      <c r="AB101" s="228" t="str">
        <f t="shared" ref="AB101:AB131" si="16">B101&amp;C101</f>
        <v>TinJiangxi New Nanshan Technology Ltd.</v>
      </c>
    </row>
    <row r="102" spans="1:28" s="227" customFormat="1" ht="25.5">
      <c r="A102" s="181" t="s">
        <v>15635</v>
      </c>
      <c r="B102" s="182" t="s">
        <v>1099</v>
      </c>
      <c r="C102" s="186" t="s">
        <v>15634</v>
      </c>
      <c r="D102" s="230"/>
      <c r="E102" s="182" t="s">
        <v>1084</v>
      </c>
      <c r="F102" s="182" t="s">
        <v>15635</v>
      </c>
      <c r="G102" s="182" t="s">
        <v>13177</v>
      </c>
      <c r="H102" s="183">
        <v>0</v>
      </c>
      <c r="I102" s="184" t="s">
        <v>15645</v>
      </c>
      <c r="J102" s="184" t="s">
        <v>8641</v>
      </c>
      <c r="K102" s="224"/>
      <c r="L102" s="224"/>
      <c r="M102" s="224"/>
      <c r="N102" s="224"/>
      <c r="O102" s="224"/>
      <c r="P102" s="185"/>
      <c r="Q102" s="225"/>
      <c r="R102" s="182" t="str">
        <f ca="1">IF(ISERROR($V102),"",OFFSET('Smelter Look-up'!$C$4,$V102-4,0)&amp;"")</f>
        <v>Malaysia Smelting Corporation Berhad (Port Klang)</v>
      </c>
      <c r="S102" s="181" t="str">
        <f t="shared" ca="1" si="14"/>
        <v>MY</v>
      </c>
      <c r="T102" s="181" t="str">
        <f ca="1">IF(B102="","",IF(ISERROR(MATCH($J102,SorP!$B$1:$B$6226,0)),"",INDIRECT("'SorP'!$A$"&amp;MATCH($S102&amp;$J102,SorP!C:C,0))))</f>
        <v>MY-10</v>
      </c>
      <c r="U102" s="201"/>
      <c r="V102" s="226">
        <f>IF(C102="",NA(),IF(OR(C102="Smelter not listed",C102="Smelter not yet identified"),MATCH($B102&amp;$D102,'Smelter Look-up'!$J:$J,0),MATCH($B102&amp;$C102,'Smelter Look-up'!$J:$J,0)))</f>
        <v>469</v>
      </c>
      <c r="X102" s="227">
        <f t="shared" si="15"/>
        <v>0</v>
      </c>
      <c r="AB102" s="228" t="str">
        <f t="shared" si="16"/>
        <v>TinMalaysia Smelting Corporation Berhad (Port Klang)</v>
      </c>
    </row>
    <row r="103" spans="1:28" s="227" customFormat="1" ht="25.5">
      <c r="A103" s="181" t="s">
        <v>15625</v>
      </c>
      <c r="B103" s="182" t="s">
        <v>1099</v>
      </c>
      <c r="C103" s="186" t="s">
        <v>15624</v>
      </c>
      <c r="D103" s="230"/>
      <c r="E103" s="182" t="s">
        <v>1074</v>
      </c>
      <c r="F103" s="182" t="s">
        <v>15625</v>
      </c>
      <c r="G103" s="182" t="s">
        <v>13177</v>
      </c>
      <c r="H103" s="183">
        <v>0</v>
      </c>
      <c r="I103" s="184" t="s">
        <v>14986</v>
      </c>
      <c r="J103" s="184" t="s">
        <v>12799</v>
      </c>
      <c r="K103" s="224"/>
      <c r="L103" s="224"/>
      <c r="M103" s="224"/>
      <c r="N103" s="224"/>
      <c r="O103" s="224"/>
      <c r="P103" s="185"/>
      <c r="Q103" s="225"/>
      <c r="R103" s="182" t="str">
        <f ca="1">IF(ISERROR($V103),"",OFFSET('Smelter Look-up'!$C$4,$V103-4,0)&amp;"")</f>
        <v>PT Rajehan Ariq</v>
      </c>
      <c r="S103" s="181" t="str">
        <f t="shared" ca="1" si="14"/>
        <v>ID</v>
      </c>
      <c r="T103" s="181" t="str">
        <f ca="1">IF(B103="","",IF(ISERROR(MATCH($J103,SorP!$B$1:$B$6226,0)),"",INDIRECT("'SorP'!$A$"&amp;MATCH($S103&amp;$J103,SorP!C:C,0))))</f>
        <v>ID-BB</v>
      </c>
      <c r="U103" s="201"/>
      <c r="V103" s="226">
        <f>IF(C103="",NA(),IF(OR(C103="Smelter not listed",C103="Smelter not yet identified"),MATCH($B103&amp;$D103,'Smelter Look-up'!$J:$J,0),MATCH($B103&amp;$C103,'Smelter Look-up'!$J:$J,0)))</f>
        <v>507</v>
      </c>
      <c r="X103" s="227">
        <f t="shared" si="15"/>
        <v>0</v>
      </c>
      <c r="AB103" s="228" t="str">
        <f t="shared" si="16"/>
        <v>TinPT Rajehan Ariq</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A98fmlfEW9fZUHg+AxQnLInHGxueK6X27w9Vo9AmSPxy391IoROBQeFprctRr4WRCjtcinAeOtJuRNHmo/YkBw==" saltValue="WdOfeCWOAljRt+M2zHTfBQ=="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54F49BA-C952-4985-9223-F3459BAA203B}"/>
    </customSheetView>
  </customSheetViews>
  <mergeCells count="3">
    <mergeCell ref="J2:O2"/>
    <mergeCell ref="B3:E3"/>
    <mergeCell ref="G3:I3"/>
  </mergeCells>
  <conditionalFormatting sqref="B104:B2503 B6:B80">
    <cfRule type="expression" dxfId="188" priority="188" stopIfTrue="1">
      <formula>IF(B6="",TRUE)</formula>
    </cfRule>
    <cfRule type="expression" dxfId="187" priority="189" stopIfTrue="1">
      <formula>IF(AND(COUNTIF(MetalSmelter,B6&amp;C6)=0,LEN(C6)&gt;0),TRUE,FALSE)</formula>
    </cfRule>
  </conditionalFormatting>
  <conditionalFormatting sqref="C104:C2503 C6:C80">
    <cfRule type="expression" dxfId="186" priority="196" stopIfTrue="1">
      <formula>IF(AND(B6&lt;&gt;"",C6=""),TRUE)</formula>
    </cfRule>
  </conditionalFormatting>
  <conditionalFormatting sqref="D6:D84 D104:D2503">
    <cfRule type="expression" dxfId="185" priority="200" stopIfTrue="1">
      <formula>IF(AND(LEN($C6)&gt;0,AND($C6&lt;&gt;"Smelter Not Listed",ISBLANK($D6))),1,0)</formula>
    </cfRule>
    <cfRule type="expression" dxfId="184" priority="207" stopIfTrue="1">
      <formula>IF(AND(D6="",$C6=$X$4),TRUE)</formula>
    </cfRule>
    <cfRule type="expression" dxfId="183" priority="208" stopIfTrue="1">
      <formula>IF(FIND("!",D6),TRUE)</formula>
    </cfRule>
  </conditionalFormatting>
  <conditionalFormatting sqref="R5:R2503 E6:E84 E104:E2503">
    <cfRule type="expression" dxfId="182" priority="194" stopIfTrue="1">
      <formula>IF(AND(E5="",$C5=$X$4),TRUE)</formula>
    </cfRule>
    <cfRule type="expression" dxfId="181" priority="195" stopIfTrue="1">
      <formula>IF(FIND("!",E5),TRUE)</formula>
    </cfRule>
  </conditionalFormatting>
  <conditionalFormatting sqref="F104:F2503 F6:F80">
    <cfRule type="expression" dxfId="180" priority="192" stopIfTrue="1">
      <formula>IF(AND(LEN($A6)&gt;0,$A6&lt;&gt;$F6),TRUE,FALSE)</formula>
    </cfRule>
  </conditionalFormatting>
  <conditionalFormatting sqref="G104:G2503 G6:G80">
    <cfRule type="expression" dxfId="179" priority="209" stopIfTrue="1">
      <formula>IF(FIND("Enter smelter details",G6),TRUE)</formula>
    </cfRule>
  </conditionalFormatting>
  <conditionalFormatting sqref="B5">
    <cfRule type="expression" dxfId="176" priority="178" stopIfTrue="1">
      <formula>IF(B5="",TRUE)</formula>
    </cfRule>
    <cfRule type="expression" dxfId="175" priority="179" stopIfTrue="1">
      <formula>IF(AND(COUNTIF(MetalSmelter,B5&amp;C5)=0,LEN(C5)&gt;0),TRUE,FALSE)</formula>
    </cfRule>
  </conditionalFormatting>
  <conditionalFormatting sqref="C5">
    <cfRule type="expression" dxfId="174" priority="183" stopIfTrue="1">
      <formula>IF(AND(B5&lt;&gt;"",C5=""),TRUE)</formula>
    </cfRule>
  </conditionalFormatting>
  <conditionalFormatting sqref="D5">
    <cfRule type="expression" dxfId="173" priority="184" stopIfTrue="1">
      <formula>IF(AND(LEN($C5)&gt;0,AND($C5&lt;&gt;"Smelter Not Listed",ISBLANK($D5))),1,0)</formula>
    </cfRule>
    <cfRule type="expression" dxfId="172" priority="185" stopIfTrue="1">
      <formula>IF(AND(D5="",$C5=$X$4),TRUE)</formula>
    </cfRule>
    <cfRule type="expression" dxfId="171" priority="186" stopIfTrue="1">
      <formula>IF(FIND("!",D5),TRUE)</formula>
    </cfRule>
  </conditionalFormatting>
  <conditionalFormatting sqref="E5">
    <cfRule type="expression" dxfId="170" priority="181" stopIfTrue="1">
      <formula>IF(AND(E5="",$C5=$X$4),TRUE)</formula>
    </cfRule>
    <cfRule type="expression" dxfId="169" priority="182" stopIfTrue="1">
      <formula>IF(FIND("!",E5),TRUE)</formula>
    </cfRule>
  </conditionalFormatting>
  <conditionalFormatting sqref="F5">
    <cfRule type="expression" dxfId="168" priority="180" stopIfTrue="1">
      <formula>IF(AND(LEN($A5)&gt;0,$A5&lt;&gt;$F5),TRUE,FALSE)</formula>
    </cfRule>
  </conditionalFormatting>
  <conditionalFormatting sqref="G5">
    <cfRule type="expression" dxfId="167" priority="187" stopIfTrue="1">
      <formula>IF(FIND("Enter smelter details",G5),TRUE)</formula>
    </cfRule>
  </conditionalFormatting>
  <conditionalFormatting sqref="B81:B84">
    <cfRule type="expression" dxfId="166" priority="158" stopIfTrue="1">
      <formula>IF(B81="",TRUE)</formula>
    </cfRule>
    <cfRule type="expression" dxfId="165" priority="159" stopIfTrue="1">
      <formula>IF(AND(COUNTIF(MetalSmelter,B81&amp;C81)=0,LEN(C81)&gt;0),TRUE,FALSE)</formula>
    </cfRule>
  </conditionalFormatting>
  <conditionalFormatting sqref="C81:C84">
    <cfRule type="expression" dxfId="164" priority="163" stopIfTrue="1">
      <formula>IF(AND(B81&lt;&gt;"",C81=""),TRUE)</formula>
    </cfRule>
  </conditionalFormatting>
  <conditionalFormatting sqref="F81:F84">
    <cfRule type="expression" dxfId="163" priority="160" stopIfTrue="1">
      <formula>IF(AND(LEN($A81)&gt;0,$A81&lt;&gt;$F81),TRUE,FALSE)</formula>
    </cfRule>
  </conditionalFormatting>
  <conditionalFormatting sqref="G81:G84">
    <cfRule type="expression" dxfId="162" priority="167" stopIfTrue="1">
      <formula>IF(FIND("Enter smelter details",G81),TRUE)</formula>
    </cfRule>
  </conditionalFormatting>
  <conditionalFormatting sqref="B85">
    <cfRule type="expression" dxfId="156" priority="151" stopIfTrue="1">
      <formula>IF(B85="",TRUE)</formula>
    </cfRule>
    <cfRule type="expression" dxfId="155" priority="152" stopIfTrue="1">
      <formula>IF(AND(COUNTIF(MetalSmelter,B85&amp;C85)=0,LEN(C85)&gt;0),TRUE,FALSE)</formula>
    </cfRule>
  </conditionalFormatting>
  <conditionalFormatting sqref="C85">
    <cfRule type="expression" dxfId="154" priority="156" stopIfTrue="1">
      <formula>IF(AND(B85&lt;&gt;"",C85=""),TRUE)</formula>
    </cfRule>
  </conditionalFormatting>
  <conditionalFormatting sqref="E85">
    <cfRule type="expression" dxfId="153" priority="154" stopIfTrue="1">
      <formula>IF(AND(E85="",$C85=$X$4),TRUE)</formula>
    </cfRule>
    <cfRule type="expression" dxfId="152" priority="155" stopIfTrue="1">
      <formula>IF(FIND("!",E85),TRUE)</formula>
    </cfRule>
  </conditionalFormatting>
  <conditionalFormatting sqref="F85">
    <cfRule type="expression" dxfId="151" priority="153" stopIfTrue="1">
      <formula>IF(AND(LEN($A85)&gt;0,$A85&lt;&gt;$F85),TRUE,FALSE)</formula>
    </cfRule>
  </conditionalFormatting>
  <conditionalFormatting sqref="G85">
    <cfRule type="expression" dxfId="150" priority="157" stopIfTrue="1">
      <formula>IF(FIND("Enter smelter details",G85),TRUE)</formula>
    </cfRule>
  </conditionalFormatting>
  <conditionalFormatting sqref="D85">
    <cfRule type="expression" dxfId="149" priority="148" stopIfTrue="1">
      <formula>IF(AND(LEN($C85)&gt;0,($C85&lt;&gt;"Smelter Not Listed")),1,0)</formula>
    </cfRule>
    <cfRule type="expression" dxfId="148" priority="149" stopIfTrue="1">
      <formula>IF(AND(D85="",$C85=$X$4),TRUE)</formula>
    </cfRule>
    <cfRule type="expression" dxfId="147" priority="150" stopIfTrue="1">
      <formula>IF(FIND("!",D85),TRUE)</formula>
    </cfRule>
  </conditionalFormatting>
  <conditionalFormatting sqref="D86">
    <cfRule type="expression" dxfId="146" priority="145" stopIfTrue="1">
      <formula>IF(AND(LEN($C86)&gt;0,AND($C86&lt;&gt;"Smelter Not Listed",ISBLANK($D86))),1,0)</formula>
    </cfRule>
    <cfRule type="expression" dxfId="145" priority="146" stopIfTrue="1">
      <formula>IF(AND(D86="",$C86=$X$4),TRUE)</formula>
    </cfRule>
    <cfRule type="expression" dxfId="144" priority="147" stopIfTrue="1">
      <formula>IF(FIND("!",D86),TRUE)</formula>
    </cfRule>
  </conditionalFormatting>
  <conditionalFormatting sqref="E86">
    <cfRule type="expression" dxfId="143" priority="143" stopIfTrue="1">
      <formula>IF(AND(E86="",$C86=$X$4),TRUE)</formula>
    </cfRule>
    <cfRule type="expression" dxfId="142" priority="144" stopIfTrue="1">
      <formula>IF(FIND("!",E86),TRUE)</formula>
    </cfRule>
  </conditionalFormatting>
  <conditionalFormatting sqref="B86">
    <cfRule type="expression" dxfId="141" priority="138" stopIfTrue="1">
      <formula>IF(B86="",TRUE)</formula>
    </cfRule>
    <cfRule type="expression" dxfId="140" priority="139" stopIfTrue="1">
      <formula>IF(AND(COUNTIF(MetalSmelter,B86&amp;C86)=0,LEN(C86)&gt;0),TRUE,FALSE)</formula>
    </cfRule>
  </conditionalFormatting>
  <conditionalFormatting sqref="C86">
    <cfRule type="expression" dxfId="139" priority="141" stopIfTrue="1">
      <formula>IF(AND(B86&lt;&gt;"",C86=""),TRUE)</formula>
    </cfRule>
  </conditionalFormatting>
  <conditionalFormatting sqref="F86">
    <cfRule type="expression" dxfId="138" priority="140" stopIfTrue="1">
      <formula>IF(AND(LEN($A86)&gt;0,$A86&lt;&gt;$F86),TRUE,FALSE)</formula>
    </cfRule>
  </conditionalFormatting>
  <conditionalFormatting sqref="G86">
    <cfRule type="expression" dxfId="137" priority="142" stopIfTrue="1">
      <formula>IF(FIND("Enter smelter details",G86),TRUE)</formula>
    </cfRule>
  </conditionalFormatting>
  <conditionalFormatting sqref="D87">
    <cfRule type="expression" dxfId="136" priority="135" stopIfTrue="1">
      <formula>IF(AND(LEN($C87)&gt;0,AND($C87&lt;&gt;"Smelter Not Listed",ISBLANK($D87))),1,0)</formula>
    </cfRule>
    <cfRule type="expression" dxfId="135" priority="136" stopIfTrue="1">
      <formula>IF(AND(D87="",$C87=$X$4),TRUE)</formula>
    </cfRule>
    <cfRule type="expression" dxfId="134" priority="137" stopIfTrue="1">
      <formula>IF(FIND("!",D87),TRUE)</formula>
    </cfRule>
  </conditionalFormatting>
  <conditionalFormatting sqref="E87">
    <cfRule type="expression" dxfId="133" priority="133" stopIfTrue="1">
      <formula>IF(AND(E87="",$C87=$X$4),TRUE)</formula>
    </cfRule>
    <cfRule type="expression" dxfId="132" priority="134" stopIfTrue="1">
      <formula>IF(FIND("!",E87),TRUE)</formula>
    </cfRule>
  </conditionalFormatting>
  <conditionalFormatting sqref="B87">
    <cfRule type="expression" dxfId="131" priority="128" stopIfTrue="1">
      <formula>IF(B87="",TRUE)</formula>
    </cfRule>
    <cfRule type="expression" dxfId="130" priority="129" stopIfTrue="1">
      <formula>IF(AND(COUNTIF(MetalSmelter,B87&amp;C87)=0,LEN(C87)&gt;0),TRUE,FALSE)</formula>
    </cfRule>
  </conditionalFormatting>
  <conditionalFormatting sqref="C87">
    <cfRule type="expression" dxfId="129" priority="131" stopIfTrue="1">
      <formula>IF(AND(B87&lt;&gt;"",C87=""),TRUE)</formula>
    </cfRule>
  </conditionalFormatting>
  <conditionalFormatting sqref="F87">
    <cfRule type="expression" dxfId="128" priority="130" stopIfTrue="1">
      <formula>IF(AND(LEN($A87)&gt;0,$A87&lt;&gt;$F87),TRUE,FALSE)</formula>
    </cfRule>
  </conditionalFormatting>
  <conditionalFormatting sqref="G87">
    <cfRule type="expression" dxfId="127" priority="132" stopIfTrue="1">
      <formula>IF(FIND("Enter smelter details",G87),TRUE)</formula>
    </cfRule>
  </conditionalFormatting>
  <conditionalFormatting sqref="D88">
    <cfRule type="expression" dxfId="126" priority="125" stopIfTrue="1">
      <formula>IF(AND(LEN($C88)&gt;0,AND($C88&lt;&gt;"Smelter Not Listed",ISBLANK($D88))),1,0)</formula>
    </cfRule>
    <cfRule type="expression" dxfId="125" priority="126" stopIfTrue="1">
      <formula>IF(AND(D88="",$C88=$X$4),TRUE)</formula>
    </cfRule>
    <cfRule type="expression" dxfId="124" priority="127" stopIfTrue="1">
      <formula>IF(FIND("!",D88),TRUE)</formula>
    </cfRule>
  </conditionalFormatting>
  <conditionalFormatting sqref="E88">
    <cfRule type="expression" dxfId="123" priority="123" stopIfTrue="1">
      <formula>IF(AND(E88="",$C88=$X$4),TRUE)</formula>
    </cfRule>
    <cfRule type="expression" dxfId="122" priority="124" stopIfTrue="1">
      <formula>IF(FIND("!",E88),TRUE)</formula>
    </cfRule>
  </conditionalFormatting>
  <conditionalFormatting sqref="B88">
    <cfRule type="expression" dxfId="121" priority="118" stopIfTrue="1">
      <formula>IF(B88="",TRUE)</formula>
    </cfRule>
    <cfRule type="expression" dxfId="120" priority="119" stopIfTrue="1">
      <formula>IF(AND(COUNTIF(MetalSmelter,B88&amp;C88)=0,LEN(C88)&gt;0),TRUE,FALSE)</formula>
    </cfRule>
  </conditionalFormatting>
  <conditionalFormatting sqref="C88">
    <cfRule type="expression" dxfId="119" priority="121" stopIfTrue="1">
      <formula>IF(AND(B88&lt;&gt;"",C88=""),TRUE)</formula>
    </cfRule>
  </conditionalFormatting>
  <conditionalFormatting sqref="F88">
    <cfRule type="expression" dxfId="118" priority="120" stopIfTrue="1">
      <formula>IF(AND(LEN($A88)&gt;0,$A88&lt;&gt;$F88),TRUE,FALSE)</formula>
    </cfRule>
  </conditionalFormatting>
  <conditionalFormatting sqref="G88">
    <cfRule type="expression" dxfId="117" priority="122" stopIfTrue="1">
      <formula>IF(FIND("Enter smelter details",G88),TRUE)</formula>
    </cfRule>
  </conditionalFormatting>
  <conditionalFormatting sqref="B89">
    <cfRule type="expression" dxfId="116" priority="108" stopIfTrue="1">
      <formula>IF(B89="",TRUE)</formula>
    </cfRule>
    <cfRule type="expression" dxfId="115" priority="109" stopIfTrue="1">
      <formula>IF(AND(COUNTIF(MetalSmelter,B89&amp;C89)=0,LEN(C89)&gt;0),TRUE,FALSE)</formula>
    </cfRule>
  </conditionalFormatting>
  <conditionalFormatting sqref="C89">
    <cfRule type="expression" dxfId="114" priority="113" stopIfTrue="1">
      <formula>IF(AND(B89&lt;&gt;"",C89=""),TRUE)</formula>
    </cfRule>
  </conditionalFormatting>
  <conditionalFormatting sqref="D89">
    <cfRule type="expression" dxfId="113" priority="114" stopIfTrue="1">
      <formula>IF(AND(LEN($C89)&gt;0,AND($C89&lt;&gt;"Smelter Not Listed",ISBLANK($D89))),1,0)</formula>
    </cfRule>
    <cfRule type="expression" dxfId="112" priority="115" stopIfTrue="1">
      <formula>IF(AND(D89="",$C89=$X$4),TRUE)</formula>
    </cfRule>
    <cfRule type="expression" dxfId="111" priority="116" stopIfTrue="1">
      <formula>IF(FIND("!",D89),TRUE)</formula>
    </cfRule>
  </conditionalFormatting>
  <conditionalFormatting sqref="E89">
    <cfRule type="expression" dxfId="110" priority="111" stopIfTrue="1">
      <formula>IF(AND(E89="",$C89=$X$4),TRUE)</formula>
    </cfRule>
    <cfRule type="expression" dxfId="109" priority="112" stopIfTrue="1">
      <formula>IF(FIND("!",E89),TRUE)</formula>
    </cfRule>
  </conditionalFormatting>
  <conditionalFormatting sqref="F89">
    <cfRule type="expression" dxfId="108" priority="110" stopIfTrue="1">
      <formula>IF(AND(LEN($A89)&gt;0,$A89&lt;&gt;$F89),TRUE,FALSE)</formula>
    </cfRule>
  </conditionalFormatting>
  <conditionalFormatting sqref="G89">
    <cfRule type="expression" dxfId="107" priority="117" stopIfTrue="1">
      <formula>IF(FIND("Enter smelter details",G89),TRUE)</formula>
    </cfRule>
  </conditionalFormatting>
  <conditionalFormatting sqref="B90">
    <cfRule type="expression" dxfId="106" priority="98" stopIfTrue="1">
      <formula>IF(B90="",TRUE)</formula>
    </cfRule>
    <cfRule type="expression" dxfId="105" priority="99" stopIfTrue="1">
      <formula>IF(AND(COUNTIF(MetalSmelter,B90&amp;C90)=0,LEN(C90)&gt;0),TRUE,FALSE)</formula>
    </cfRule>
  </conditionalFormatting>
  <conditionalFormatting sqref="C90">
    <cfRule type="expression" dxfId="104" priority="103" stopIfTrue="1">
      <formula>IF(AND(B90&lt;&gt;"",C90=""),TRUE)</formula>
    </cfRule>
  </conditionalFormatting>
  <conditionalFormatting sqref="D90">
    <cfRule type="expression" dxfId="103" priority="104" stopIfTrue="1">
      <formula>IF(AND(LEN($C90)&gt;0,AND($C90&lt;&gt;"Smelter Not Listed",ISBLANK($D90))),1,0)</formula>
    </cfRule>
    <cfRule type="expression" dxfId="102" priority="105" stopIfTrue="1">
      <formula>IF(AND(D90="",$C90=$X$4),TRUE)</formula>
    </cfRule>
    <cfRule type="expression" dxfId="101" priority="106" stopIfTrue="1">
      <formula>IF(FIND("!",D90),TRUE)</formula>
    </cfRule>
  </conditionalFormatting>
  <conditionalFormatting sqref="E90">
    <cfRule type="expression" dxfId="100" priority="101" stopIfTrue="1">
      <formula>IF(AND(E90="",$C90=$X$4),TRUE)</formula>
    </cfRule>
    <cfRule type="expression" dxfId="99" priority="102" stopIfTrue="1">
      <formula>IF(FIND("!",E90),TRUE)</formula>
    </cfRule>
  </conditionalFormatting>
  <conditionalFormatting sqref="F90">
    <cfRule type="expression" dxfId="98" priority="100" stopIfTrue="1">
      <formula>IF(AND(LEN($A90)&gt;0,$A90&lt;&gt;$F90),TRUE,FALSE)</formula>
    </cfRule>
  </conditionalFormatting>
  <conditionalFormatting sqref="G90">
    <cfRule type="expression" dxfId="97" priority="107" stopIfTrue="1">
      <formula>IF(FIND("Enter smelter details",G90),TRUE)</formula>
    </cfRule>
  </conditionalFormatting>
  <conditionalFormatting sqref="B91">
    <cfRule type="expression" dxfId="96" priority="88" stopIfTrue="1">
      <formula>IF(B91="",TRUE)</formula>
    </cfRule>
    <cfRule type="expression" dxfId="95" priority="89" stopIfTrue="1">
      <formula>IF(AND(COUNTIF(MetalSmelter,B91&amp;C91)=0,LEN(C91)&gt;0),TRUE,FALSE)</formula>
    </cfRule>
  </conditionalFormatting>
  <conditionalFormatting sqref="C91">
    <cfRule type="expression" dxfId="94" priority="93" stopIfTrue="1">
      <formula>IF(AND(B91&lt;&gt;"",C91=""),TRUE)</formula>
    </cfRule>
  </conditionalFormatting>
  <conditionalFormatting sqref="D91">
    <cfRule type="expression" dxfId="93" priority="94" stopIfTrue="1">
      <formula>IF(AND(LEN($C91)&gt;0,AND($C91&lt;&gt;"Smelter Not Listed",ISBLANK($D91))),1,0)</formula>
    </cfRule>
    <cfRule type="expression" dxfId="92" priority="95" stopIfTrue="1">
      <formula>IF(AND(D91="",$C91=$X$4),TRUE)</formula>
    </cfRule>
    <cfRule type="expression" dxfId="91" priority="96" stopIfTrue="1">
      <formula>IF(FIND("!",D91),TRUE)</formula>
    </cfRule>
  </conditionalFormatting>
  <conditionalFormatting sqref="E91">
    <cfRule type="expression" dxfId="90" priority="91" stopIfTrue="1">
      <formula>IF(AND(E91="",$C91=$X$4),TRUE)</formula>
    </cfRule>
    <cfRule type="expression" dxfId="89" priority="92" stopIfTrue="1">
      <formula>IF(FIND("!",E91),TRUE)</formula>
    </cfRule>
  </conditionalFormatting>
  <conditionalFormatting sqref="F91">
    <cfRule type="expression" dxfId="88" priority="90" stopIfTrue="1">
      <formula>IF(AND(LEN($A91)&gt;0,$A91&lt;&gt;$F91),TRUE,FALSE)</formula>
    </cfRule>
  </conditionalFormatting>
  <conditionalFormatting sqref="G91">
    <cfRule type="expression" dxfId="87" priority="97" stopIfTrue="1">
      <formula>IF(FIND("Enter smelter details",G91),TRUE)</formula>
    </cfRule>
  </conditionalFormatting>
  <conditionalFormatting sqref="B92:B93">
    <cfRule type="expression" dxfId="86" priority="78" stopIfTrue="1">
      <formula>IF(B92="",TRUE)</formula>
    </cfRule>
    <cfRule type="expression" dxfId="85" priority="79" stopIfTrue="1">
      <formula>IF(AND(COUNTIF(MetalSmelter,B92&amp;C92)=0,LEN(C92)&gt;0),TRUE,FALSE)</formula>
    </cfRule>
  </conditionalFormatting>
  <conditionalFormatting sqref="C92:C93">
    <cfRule type="expression" dxfId="84" priority="83" stopIfTrue="1">
      <formula>IF(AND(B92&lt;&gt;"",C92=""),TRUE)</formula>
    </cfRule>
  </conditionalFormatting>
  <conditionalFormatting sqref="D92:D93">
    <cfRule type="expression" dxfId="83" priority="84" stopIfTrue="1">
      <formula>IF(AND(LEN($C92)&gt;0,AND($C92&lt;&gt;"Smelter Not Listed",ISBLANK($D92))),1,0)</formula>
    </cfRule>
    <cfRule type="expression" dxfId="82" priority="85" stopIfTrue="1">
      <formula>IF(AND(D92="",$C92=$X$4),TRUE)</formula>
    </cfRule>
    <cfRule type="expression" dxfId="81" priority="86" stopIfTrue="1">
      <formula>IF(FIND("!",D92),TRUE)</formula>
    </cfRule>
  </conditionalFormatting>
  <conditionalFormatting sqref="E92:E93">
    <cfRule type="expression" dxfId="80" priority="81" stopIfTrue="1">
      <formula>IF(AND(E92="",$C92=$X$4),TRUE)</formula>
    </cfRule>
    <cfRule type="expression" dxfId="79" priority="82" stopIfTrue="1">
      <formula>IF(FIND("!",E92),TRUE)</formula>
    </cfRule>
  </conditionalFormatting>
  <conditionalFormatting sqref="F92:F93">
    <cfRule type="expression" dxfId="78" priority="80" stopIfTrue="1">
      <formula>IF(AND(LEN($A92)&gt;0,$A92&lt;&gt;$F92),TRUE,FALSE)</formula>
    </cfRule>
  </conditionalFormatting>
  <conditionalFormatting sqref="G92:G93">
    <cfRule type="expression" dxfId="77" priority="87" stopIfTrue="1">
      <formula>IF(FIND("Enter smelter details",G92),TRUE)</formula>
    </cfRule>
  </conditionalFormatting>
  <conditionalFormatting sqref="A94">
    <cfRule type="expression" dxfId="76" priority="70" stopIfTrue="1">
      <formula>IF(AND(LEN($A94)&gt;0,$A94&lt;&gt;$F94),TRUE,FALSE)</formula>
    </cfRule>
  </conditionalFormatting>
  <conditionalFormatting sqref="D94">
    <cfRule type="expression" dxfId="75" priority="74" stopIfTrue="1">
      <formula>IF(AND(LEN($C94)&gt;0,AND($C94&lt;&gt;"Smelter Not Listed",ISBLANK($D94))),1,0)</formula>
    </cfRule>
    <cfRule type="expression" dxfId="74" priority="75" stopIfTrue="1">
      <formula>IF(AND(D94="",$C94=$X$4),TRUE)</formula>
    </cfRule>
    <cfRule type="expression" dxfId="73" priority="76" stopIfTrue="1">
      <formula>IF(FIND("!",D94),TRUE)</formula>
    </cfRule>
  </conditionalFormatting>
  <conditionalFormatting sqref="E94">
    <cfRule type="expression" dxfId="72" priority="72" stopIfTrue="1">
      <formula>IF(AND(E94="",$C94=$X$4),TRUE)</formula>
    </cfRule>
    <cfRule type="expression" dxfId="71" priority="73" stopIfTrue="1">
      <formula>IF(FIND("!",E94),TRUE)</formula>
    </cfRule>
  </conditionalFormatting>
  <conditionalFormatting sqref="F94">
    <cfRule type="expression" dxfId="70" priority="71" stopIfTrue="1">
      <formula>IF(AND(LEN($A94)&gt;0,$A94&lt;&gt;$F94),TRUE,FALSE)</formula>
    </cfRule>
  </conditionalFormatting>
  <conditionalFormatting sqref="G94">
    <cfRule type="expression" dxfId="69" priority="77" stopIfTrue="1">
      <formula>IF(FIND("Enter smelter details",G94),TRUE)</formula>
    </cfRule>
  </conditionalFormatting>
  <conditionalFormatting sqref="A95">
    <cfRule type="expression" dxfId="68" priority="62" stopIfTrue="1">
      <formula>IF(AND(LEN($A95)&gt;0,$A95&lt;&gt;$F95),TRUE,FALSE)</formula>
    </cfRule>
  </conditionalFormatting>
  <conditionalFormatting sqref="D95">
    <cfRule type="expression" dxfId="67" priority="66" stopIfTrue="1">
      <formula>IF(AND(LEN($C95)&gt;0,AND($C95&lt;&gt;"Smelter Not Listed",ISBLANK($D95))),1,0)</formula>
    </cfRule>
    <cfRule type="expression" dxfId="66" priority="67" stopIfTrue="1">
      <formula>IF(AND(D95="",$C95=$X$4),TRUE)</formula>
    </cfRule>
    <cfRule type="expression" dxfId="65" priority="68" stopIfTrue="1">
      <formula>IF(FIND("!",D95),TRUE)</formula>
    </cfRule>
  </conditionalFormatting>
  <conditionalFormatting sqref="E95">
    <cfRule type="expression" dxfId="64" priority="64" stopIfTrue="1">
      <formula>IF(AND(E95="",$C95=$X$4),TRUE)</formula>
    </cfRule>
    <cfRule type="expression" dxfId="63" priority="65" stopIfTrue="1">
      <formula>IF(FIND("!",E95),TRUE)</formula>
    </cfRule>
  </conditionalFormatting>
  <conditionalFormatting sqref="F95">
    <cfRule type="expression" dxfId="62" priority="63" stopIfTrue="1">
      <formula>IF(AND(LEN($A95)&gt;0,$A95&lt;&gt;$F95),TRUE,FALSE)</formula>
    </cfRule>
  </conditionalFormatting>
  <conditionalFormatting sqref="G95">
    <cfRule type="expression" dxfId="61" priority="69" stopIfTrue="1">
      <formula>IF(FIND("Enter smelter details",G95),TRUE)</formula>
    </cfRule>
  </conditionalFormatting>
  <conditionalFormatting sqref="E96">
    <cfRule type="expression" dxfId="60" priority="59" stopIfTrue="1">
      <formula>IF(AND(E96="",$C96=$X$4),TRUE)</formula>
    </cfRule>
    <cfRule type="expression" dxfId="59" priority="60" stopIfTrue="1">
      <formula>IF(FIND("!",E96),TRUE)</formula>
    </cfRule>
  </conditionalFormatting>
  <conditionalFormatting sqref="F96">
    <cfRule type="expression" dxfId="58" priority="58" stopIfTrue="1">
      <formula>IF(AND(LEN($A96)&gt;0,$A96&lt;&gt;$F96),TRUE,FALSE)</formula>
    </cfRule>
  </conditionalFormatting>
  <conditionalFormatting sqref="G96">
    <cfRule type="expression" dxfId="57" priority="61" stopIfTrue="1">
      <formula>IF(FIND("Enter smelter details",G96),TRUE)</formula>
    </cfRule>
  </conditionalFormatting>
  <conditionalFormatting sqref="D97:D98">
    <cfRule type="expression" dxfId="56" priority="54" stopIfTrue="1">
      <formula>IF(AND(LEN($C97)&gt;0,AND($C97&lt;&gt;"Smelter Not Listed",ISBLANK($D97))),1,0)</formula>
    </cfRule>
    <cfRule type="expression" dxfId="55" priority="55" stopIfTrue="1">
      <formula>IF(AND(D97="",$C97=$X$4),TRUE)</formula>
    </cfRule>
    <cfRule type="expression" dxfId="54" priority="56" stopIfTrue="1">
      <formula>IF(FIND("!",D97),TRUE)</formula>
    </cfRule>
  </conditionalFormatting>
  <conditionalFormatting sqref="E97:E98">
    <cfRule type="expression" dxfId="53" priority="52" stopIfTrue="1">
      <formula>IF(AND(E97="",$C97=$X$4),TRUE)</formula>
    </cfRule>
    <cfRule type="expression" dxfId="52" priority="53" stopIfTrue="1">
      <formula>IF(FIND("!",E97),TRUE)</formula>
    </cfRule>
  </conditionalFormatting>
  <conditionalFormatting sqref="F97:F98">
    <cfRule type="expression" dxfId="51" priority="51" stopIfTrue="1">
      <formula>IF(AND(LEN($A97)&gt;0,$A97&lt;&gt;$F97),TRUE,FALSE)</formula>
    </cfRule>
  </conditionalFormatting>
  <conditionalFormatting sqref="G97:G98">
    <cfRule type="expression" dxfId="50" priority="57" stopIfTrue="1">
      <formula>IF(FIND("Enter smelter details",G97),TRUE)</formula>
    </cfRule>
  </conditionalFormatting>
  <conditionalFormatting sqref="B99">
    <cfRule type="expression" dxfId="49" priority="41" stopIfTrue="1">
      <formula>IF(B99="",TRUE)</formula>
    </cfRule>
    <cfRule type="expression" dxfId="48" priority="42" stopIfTrue="1">
      <formula>IF(AND(COUNTIF(MetalSmelter,B99&amp;C99)=0,LEN(C99)&gt;0),TRUE,FALSE)</formula>
    </cfRule>
  </conditionalFormatting>
  <conditionalFormatting sqref="C99">
    <cfRule type="expression" dxfId="47" priority="46" stopIfTrue="1">
      <formula>IF(AND(B99&lt;&gt;"",C99=""),TRUE)</formula>
    </cfRule>
  </conditionalFormatting>
  <conditionalFormatting sqref="D99">
    <cfRule type="expression" dxfId="46" priority="47" stopIfTrue="1">
      <formula>IF(AND(LEN($C99)&gt;0,AND($C99&lt;&gt;"Smelter Not Listed",ISBLANK($D99))),1,0)</formula>
    </cfRule>
    <cfRule type="expression" dxfId="45" priority="48" stopIfTrue="1">
      <formula>IF(AND(D99="",$C99=$X$4),TRUE)</formula>
    </cfRule>
    <cfRule type="expression" dxfId="44" priority="49" stopIfTrue="1">
      <formula>IF(FIND("!",D99),TRUE)</formula>
    </cfRule>
  </conditionalFormatting>
  <conditionalFormatting sqref="E99">
    <cfRule type="expression" dxfId="43" priority="44" stopIfTrue="1">
      <formula>IF(AND(E99="",$C99=$X$4),TRUE)</formula>
    </cfRule>
    <cfRule type="expression" dxfId="42" priority="45" stopIfTrue="1">
      <formula>IF(FIND("!",E99),TRUE)</formula>
    </cfRule>
  </conditionalFormatting>
  <conditionalFormatting sqref="F99">
    <cfRule type="expression" dxfId="41" priority="43" stopIfTrue="1">
      <formula>IF(AND(LEN($A99)&gt;0,$A99&lt;&gt;$F99),TRUE,FALSE)</formula>
    </cfRule>
  </conditionalFormatting>
  <conditionalFormatting sqref="G99">
    <cfRule type="expression" dxfId="40" priority="50" stopIfTrue="1">
      <formula>IF(FIND("Enter smelter details",G99),TRUE)</formula>
    </cfRule>
  </conditionalFormatting>
  <conditionalFormatting sqref="B100">
    <cfRule type="expression" dxfId="39" priority="31" stopIfTrue="1">
      <formula>IF(B100="",TRUE)</formula>
    </cfRule>
    <cfRule type="expression" dxfId="38" priority="32" stopIfTrue="1">
      <formula>IF(AND(COUNTIF(MetalSmelter,B100&amp;C100)=0,LEN(C100)&gt;0),TRUE,FALSE)</formula>
    </cfRule>
  </conditionalFormatting>
  <conditionalFormatting sqref="C100">
    <cfRule type="expression" dxfId="37" priority="36" stopIfTrue="1">
      <formula>IF(AND(B100&lt;&gt;"",C100=""),TRUE)</formula>
    </cfRule>
  </conditionalFormatting>
  <conditionalFormatting sqref="D100">
    <cfRule type="expression" dxfId="36" priority="37" stopIfTrue="1">
      <formula>IF(AND(LEN($C100)&gt;0,AND($C100&lt;&gt;"Smelter Not Listed",ISBLANK($D100))),1,0)</formula>
    </cfRule>
    <cfRule type="expression" dxfId="35" priority="38" stopIfTrue="1">
      <formula>IF(AND(D100="",$C100=$X$4),TRUE)</formula>
    </cfRule>
    <cfRule type="expression" dxfId="34" priority="39" stopIfTrue="1">
      <formula>IF(FIND("!",D100),TRUE)</formula>
    </cfRule>
  </conditionalFormatting>
  <conditionalFormatting sqref="E100">
    <cfRule type="expression" dxfId="33" priority="34" stopIfTrue="1">
      <formula>IF(AND(E100="",$C100=$X$4),TRUE)</formula>
    </cfRule>
    <cfRule type="expression" dxfId="32" priority="35" stopIfTrue="1">
      <formula>IF(FIND("!",E100),TRUE)</formula>
    </cfRule>
  </conditionalFormatting>
  <conditionalFormatting sqref="F100">
    <cfRule type="expression" dxfId="31" priority="33" stopIfTrue="1">
      <formula>IF(AND(LEN($A100)&gt;0,$A100&lt;&gt;$F100),TRUE,FALSE)</formula>
    </cfRule>
  </conditionalFormatting>
  <conditionalFormatting sqref="G100">
    <cfRule type="expression" dxfId="30" priority="40" stopIfTrue="1">
      <formula>IF(FIND("Enter smelter details",G100),TRUE)</formula>
    </cfRule>
  </conditionalFormatting>
  <conditionalFormatting sqref="B101">
    <cfRule type="expression" dxfId="29" priority="21" stopIfTrue="1">
      <formula>IF(B101="",TRUE)</formula>
    </cfRule>
    <cfRule type="expression" dxfId="28" priority="22" stopIfTrue="1">
      <formula>IF(AND(COUNTIF(MetalSmelter,B101&amp;C101)=0,LEN(C101)&gt;0),TRUE,FALSE)</formula>
    </cfRule>
  </conditionalFormatting>
  <conditionalFormatting sqref="C101">
    <cfRule type="expression" dxfId="27" priority="26" stopIfTrue="1">
      <formula>IF(AND(B101&lt;&gt;"",C101=""),TRUE)</formula>
    </cfRule>
  </conditionalFormatting>
  <conditionalFormatting sqref="D101">
    <cfRule type="expression" dxfId="26" priority="27" stopIfTrue="1">
      <formula>IF(AND(LEN($C101)&gt;0,AND($C101&lt;&gt;"Smelter Not Listed",ISBLANK($D101))),1,0)</formula>
    </cfRule>
    <cfRule type="expression" dxfId="25" priority="28" stopIfTrue="1">
      <formula>IF(AND(D101="",$C101=$X$4),TRUE)</formula>
    </cfRule>
    <cfRule type="expression" dxfId="24" priority="29" stopIfTrue="1">
      <formula>IF(FIND("!",D101),TRUE)</formula>
    </cfRule>
  </conditionalFormatting>
  <conditionalFormatting sqref="E101">
    <cfRule type="expression" dxfId="23" priority="24" stopIfTrue="1">
      <formula>IF(AND(E101="",$C101=$X$4),TRUE)</formula>
    </cfRule>
    <cfRule type="expression" dxfId="22" priority="25" stopIfTrue="1">
      <formula>IF(FIND("!",E101),TRUE)</formula>
    </cfRule>
  </conditionalFormatting>
  <conditionalFormatting sqref="F101">
    <cfRule type="expression" dxfId="21" priority="23" stopIfTrue="1">
      <formula>IF(AND(LEN($A101)&gt;0,$A101&lt;&gt;$F101),TRUE,FALSE)</formula>
    </cfRule>
  </conditionalFormatting>
  <conditionalFormatting sqref="G101">
    <cfRule type="expression" dxfId="20" priority="30" stopIfTrue="1">
      <formula>IF(FIND("Enter smelter details",G101),TRUE)</formula>
    </cfRule>
  </conditionalFormatting>
  <conditionalFormatting sqref="B102">
    <cfRule type="expression" dxfId="19" priority="11" stopIfTrue="1">
      <formula>IF(B102="",TRUE)</formula>
    </cfRule>
    <cfRule type="expression" dxfId="18" priority="12" stopIfTrue="1">
      <formula>IF(AND(COUNTIF(MetalSmelter,B102&amp;C102)=0,LEN(C102)&gt;0),TRUE,FALSE)</formula>
    </cfRule>
  </conditionalFormatting>
  <conditionalFormatting sqref="C102">
    <cfRule type="expression" dxfId="17" priority="16" stopIfTrue="1">
      <formula>IF(AND(B102&lt;&gt;"",C102=""),TRUE)</formula>
    </cfRule>
  </conditionalFormatting>
  <conditionalFormatting sqref="D102">
    <cfRule type="expression" dxfId="16" priority="17" stopIfTrue="1">
      <formula>IF(AND(LEN($C102)&gt;0,AND($C102&lt;&gt;"Smelter Not Listed",ISBLANK($D102))),1,0)</formula>
    </cfRule>
    <cfRule type="expression" dxfId="15" priority="18" stopIfTrue="1">
      <formula>IF(AND(D102="",$C102=$X$4),TRUE)</formula>
    </cfRule>
    <cfRule type="expression" dxfId="14" priority="19" stopIfTrue="1">
      <formula>IF(FIND("!",D102),TRUE)</formula>
    </cfRule>
  </conditionalFormatting>
  <conditionalFormatting sqref="E102">
    <cfRule type="expression" dxfId="13" priority="14" stopIfTrue="1">
      <formula>IF(AND(E102="",$C102=$X$4),TRUE)</formula>
    </cfRule>
    <cfRule type="expression" dxfId="12" priority="15" stopIfTrue="1">
      <formula>IF(FIND("!",E102),TRUE)</formula>
    </cfRule>
  </conditionalFormatting>
  <conditionalFormatting sqref="F102">
    <cfRule type="expression" dxfId="11" priority="13" stopIfTrue="1">
      <formula>IF(AND(LEN($A102)&gt;0,$A102&lt;&gt;$F102),TRUE,FALSE)</formula>
    </cfRule>
  </conditionalFormatting>
  <conditionalFormatting sqref="G102">
    <cfRule type="expression" dxfId="10" priority="20" stopIfTrue="1">
      <formula>IF(FIND("Enter smelter details",G102),TRUE)</formula>
    </cfRule>
  </conditionalFormatting>
  <conditionalFormatting sqref="B103">
    <cfRule type="expression" dxfId="9" priority="1" stopIfTrue="1">
      <formula>IF(B103="",TRUE)</formula>
    </cfRule>
    <cfRule type="expression" dxfId="8" priority="2" stopIfTrue="1">
      <formula>IF(AND(COUNTIF(MetalSmelter,B103&amp;C103)=0,LEN(C103)&gt;0),TRUE,FALSE)</formula>
    </cfRule>
  </conditionalFormatting>
  <conditionalFormatting sqref="C103">
    <cfRule type="expression" dxfId="7" priority="6" stopIfTrue="1">
      <formula>IF(AND(B103&lt;&gt;"",C103=""),TRUE)</formula>
    </cfRule>
  </conditionalFormatting>
  <conditionalFormatting sqref="D103">
    <cfRule type="expression" dxfId="6" priority="7" stopIfTrue="1">
      <formula>IF(AND(LEN($C103)&gt;0,AND($C103&lt;&gt;"Smelter Not Listed",ISBLANK($D103))),1,0)</formula>
    </cfRule>
    <cfRule type="expression" dxfId="5" priority="8" stopIfTrue="1">
      <formula>IF(AND(D103="",$C103=$X$4),TRUE)</formula>
    </cfRule>
    <cfRule type="expression" dxfId="4" priority="9" stopIfTrue="1">
      <formula>IF(FIND("!",D103),TRUE)</formula>
    </cfRule>
  </conditionalFormatting>
  <conditionalFormatting sqref="E103">
    <cfRule type="expression" dxfId="3" priority="4" stopIfTrue="1">
      <formula>IF(AND(E103="",$C103=$X$4),TRUE)</formula>
    </cfRule>
    <cfRule type="expression" dxfId="2" priority="5" stopIfTrue="1">
      <formula>IF(FIND("!",E103),TRUE)</formula>
    </cfRule>
  </conditionalFormatting>
  <conditionalFormatting sqref="F103">
    <cfRule type="expression" dxfId="1" priority="3" stopIfTrue="1">
      <formula>IF(AND(LEN($A103)&gt;0,$A103&lt;&gt;$F103),TRUE,FALSE)</formula>
    </cfRule>
  </conditionalFormatting>
  <conditionalFormatting sqref="G103">
    <cfRule type="expression" dxfId="0" priority="10" stopIfTrue="1">
      <formula>IF(FIND("Enter smelter details",G103),TRUE)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93" stopIfTrue="1" id="{3A2C08C1-A3CB-4039-99D1-6146192A6F94}">
            <xm:f>IF(OR(AND(B104="Tantalum",Declaration!$P$38=""),AND(B104="Tin",Declaration!$P$39=""),AND(B104="Gold",Declaration!$P$40=""),AND(B104="Tungsten",Declaration!$P$41="")),TRUE,FALSE)</xm:f>
            <x14:dxf>
              <fill>
                <patternFill>
                  <bgColor rgb="FFFF0000"/>
                </patternFill>
              </fill>
            </x14:dxf>
          </x14:cfRule>
          <xm:sqref>B104:B2503</xm:sqref>
        </x14:conditionalFormatting>
        <x14:conditionalFormatting xmlns:xm="http://schemas.microsoft.com/office/excel/2006/main">
          <x14:cfRule type="expression" priority="191" stopIfTrue="1" id="{4DF03B03-3E0F-40B2-A5D1-B1DA6639A4FD}">
            <xm:f>IF(OR(AND(B104="Tantalum",Declaration!$P$38=""),AND(B104="Tin",Declaration!$P$39=""),AND(B104="Gold",Declaration!$P$40=""),AND(B104="Tungsten",Declaration!$P$41="")),TRUE,FALSE)</xm:f>
            <x14:dxf>
              <fill>
                <patternFill>
                  <bgColor rgb="FFFF0000"/>
                </patternFill>
              </fill>
            </x14:dxf>
          </x14:cfRule>
          <xm:sqref>C104:C2503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RAFI GmbH &amp; Co. KG</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Karsten Hoffmann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karsten.hoffmann@rafi-group.com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+49751891284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Karsten Hoffmann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karsten.hoffmann@rafi-group.com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45867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Unknown</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https://www.rafi-group.com/en/sourcing-policy/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61" priority="347" stopIfTrue="1">
      <formula>$F4=0</formula>
    </cfRule>
    <cfRule type="expression" dxfId="160" priority="348" stopIfTrue="1">
      <formula>$H4=0</formula>
    </cfRule>
    <cfRule type="expression" dxfId="159" priority="349" stopIfTrue="1">
      <formula>$H4=1</formula>
    </cfRule>
  </conditionalFormatting>
  <conditionalFormatting sqref="B64">
    <cfRule type="expression" dxfId="158"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869</v>
      </c>
      <c r="C4" s="390"/>
      <c r="D4" s="390"/>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3" t="str">
        <f ca="1">OFFSET(L!$C$1,MATCH("General"&amp;"Cpy",L!$A:$A,0)-1,SL,,)</f>
        <v>© 2025 Responsible Minerals Initiative. All rights reserved.</v>
      </c>
      <c r="C2006" s="393"/>
      <c r="D2006" s="393"/>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41"/>
  <sheetViews>
    <sheetView zoomScaleNormal="100" zoomScalePageLayoutView="85" workbookViewId="0">
      <pane ySplit="4" topLeftCell="A5" activePane="bottomLeft" state="frozen"/>
      <selection activeCell="A4" sqref="A4"/>
      <selection pane="bottomLeft" activeCell="B646" sqref="B646"/>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hidden="1"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hidden="1"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hidden="1"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hidden="1"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hidden="1"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hidden="1"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hidden="1"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hidden="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hidden="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hidden="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hidden="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hidden="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hidden="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hidden="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hidden="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hidden="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hidden="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hidden="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hidden="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hidden="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hidden="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hidden="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hidden="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hidden="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hidden="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hidden="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hidden="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hidden="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hidden="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hidden="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hidden="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hidden="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hidden="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hidden="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hidden="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hidden="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hidden="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hidden="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hidden="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hidden="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hidden="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hidden="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hidden="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hidden="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hidden="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hidden="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hidden="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hidden="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hidden="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hidden="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hidden="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hidden="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hidden="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hidden="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hidden="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hidden="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hidden="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hidden="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hidden="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hidden="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hidden="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hidden="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hidden="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hidden="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hidden="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hidden="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hidden="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hidden="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hidden="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hidden="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hidden="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hidden="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hidden="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hidden="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hidden="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hidden="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hidden="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hidden="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hidden="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hidden="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hidden="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hidden="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hidden="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hidden="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hidden="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hidden="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hidden="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hidden="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hidden="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hidden="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hidden="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hidden="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hidden="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hidden="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hidden="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hidden="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hidden="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hidden="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hidden="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hidden="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hidden="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hidden="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hidden="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hidden="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hidden="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hidden="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hidden="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hidden="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hidden="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hidden="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hidden="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hidden="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hidden="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hidden="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hidden="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hidden="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hidden="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hidden="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hidden="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hidden="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hidden="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hidden="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hidden="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hidden="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hidden="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hidden="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hidden="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hidden="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hidden="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hidden="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hidden="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hidden="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hidden="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hidden="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hidden="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hidden="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hidden="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hidden="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hidden="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hidden="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hidden="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hidden="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hidden="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hidden="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hidden="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hidden="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hidden="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hidden="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hidden="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hidden="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hidden="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hidden="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hidden="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hidden="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hidden="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hidden="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hidden="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hidden="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hidden="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hidden="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hidden="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hidden="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hidden="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hidden="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hidden="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hidden="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hidden="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hidden="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hidden="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hidden="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hidden="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hidden="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hidden="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hidden="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hidden="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hidden="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hidden="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hidden="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hidden="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hidden="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hidden="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hidden="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hidden="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hidden="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hidden="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hidden="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hidden="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hidden="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hidden="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hidden="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hidden="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hidden="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hidden="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hidden="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hidden="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hidden="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hidden="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hidden="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hidden="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hidden="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hidden="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hidden="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hidden="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hidden="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hidden="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hidden="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hidden="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hidden="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hidden="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hidden="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hidden="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hidden="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hidden="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hidden="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hidden="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hidden="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hidden="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hidden="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hidden="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hidden="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hidden="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hidden="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hidden="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hidden="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hidden="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hidden="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hidden="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hidden="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hidden="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hidden="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hidden="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hidden="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hidden="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hidden="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hidden="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hidden="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hidden="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hidden="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hidden="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hidden="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hidden="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hidden="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hidden="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hidden="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hidden="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hidden="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hidden="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hidden="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hidden="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hidden="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hidden="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hidden="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hidden="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hidden="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hidden="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hidden="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hidden="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hidden="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hidden="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hidden="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hidden="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hidden="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hidden="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hidden="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hidden="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hidden="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hidden="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hidden="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hidden="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hidden="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hidden="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hidden="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hidden="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hidden="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hidden="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hidden="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hidden="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hidden="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hidden="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hidden="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hidden="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hidden="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hidden="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hidden="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hidden="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hidden="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hidden="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hidden="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hidden="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hidden="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hidden="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hidden="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hidden="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hidden="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hidden="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hidden="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hidden="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hidden="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hidden="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hidden="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hidden="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hidden="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hidden="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hidden="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hidden="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hidden="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hidden="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hidden="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hidden="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hidden="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hidden="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hidden="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hidden="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hidden="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hidden="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hidden="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hidden="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hidden="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hidden="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hidden="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hidden="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hidden="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hidden="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hidden="1">
      <c r="A329" s="209" t="s">
        <v>1098</v>
      </c>
      <c r="B329" s="209" t="s">
        <v>1805</v>
      </c>
      <c r="C329" s="209"/>
      <c r="D329" s="209"/>
      <c r="E329" s="209"/>
      <c r="F329" s="283"/>
      <c r="H329" s="209"/>
      <c r="I329" s="209"/>
      <c r="J329" s="231" t="str">
        <f t="shared" si="12"/>
        <v>GoldSmelter not listed</v>
      </c>
      <c r="K329" s="231" t="str">
        <f t="shared" si="13"/>
        <v>GoldSmelter not listed</v>
      </c>
    </row>
    <row r="330" spans="1:11" hidden="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hidden="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hidden="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hidden="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hidden="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hidden="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hidden="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hidden="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hidden="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hidden="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hidden="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hidden="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hidden="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hidden="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hidden="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hidden="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hidden="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hidden="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hidden="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hidden="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hidden="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hidden="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hidden="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hidden="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hidden="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hidden="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hidden="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hidden="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hidden="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hidden="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hidden="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hidden="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hidden="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hidden="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hidden="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hidden="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hidden="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hidden="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hidden="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hidden="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hidden="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hidden="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hidden="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hidden="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hidden="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hidden="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hidden="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hidden="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hidden="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hidden="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hidden="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hidden="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hidden="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hidden="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hidden="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hidden="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hidden="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hidden="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hidden="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hidden="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hidden="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hidden="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hidden="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hidden="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hidden="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hidden="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hidden="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hidden="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hidden="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hidden="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hidden="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hidden="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hidden="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hidden="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hidden="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hidden="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hidden="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hidden="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hidden="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hidden="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hidden="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hidden="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hidden="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hidden="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hidden="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hidden="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hidden="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hidden="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hidden="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hidden="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hidden="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hidden="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hidden="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hidden="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hidden="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hidden="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hidden="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hidden="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hidden="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hidden="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hidden="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hidden="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hidden="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hidden="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hidden="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hidden="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hidden="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hidden="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hidden="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hidden="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hidden="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hidden="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hidden="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hidden="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hidden="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hidden="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hidden="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hidden="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hidden="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hidden="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hidden="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hidden="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hidden="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hidden="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hidden="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hidden="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hidden="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hidden="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hidden="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hidden="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hidden="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hidden="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hidden="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hidden="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hidden="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hidden="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hidden="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hidden="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hidden="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hidden="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hidden="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hidden="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hidden="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hidden="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hidden="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hidden="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hidden="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hidden="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hidden="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hidden="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hidden="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hidden="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hidden="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hidden="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hidden="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hidden="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hidden="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hidden="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hidden="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hidden="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hidden="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hidden="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hidden="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hidden="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hidden="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hidden="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hidden="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hidden="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hidden="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hidden="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hidden="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hidden="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hidden="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hidden="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hidden="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hidden="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hidden="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hidden="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hidden="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hidden="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hidden="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hidden="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hidden="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hidden="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hidden="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hidden="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hidden="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hidden="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hidden="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hidden="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hidden="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hidden="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hidden="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hidden="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hidden="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hidden="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hidden="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hidden="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hidden="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hidden="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hidden="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hidden="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hidden="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hidden="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hidden="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hidden="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hidden="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hidden="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hidden="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hidden="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hidden="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hidden="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hidden="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hidden="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hidden="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hidden="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hidden="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hidden="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hidden="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hidden="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hidden="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hidden="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hidden="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hidden="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hidden="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hidden="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hidden="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hidden="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hidden="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hidden="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hidden="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hidden="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hidden="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hidden="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hidden="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hidden="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hidden="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hidden="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hidden="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hidden="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hidden="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hidden="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hidden="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hidden="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hidden="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hidden="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hidden="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hidden="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hidden="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hidden="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hidden="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hidden="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hidden="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hidden="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hidden="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hidden="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hidden="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hidden="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hidden="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hidden="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hidden="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hidden="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hidden="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hidden="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hidden="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hidden="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hidden="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hidden="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hidden="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hidden="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hidden="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hidden="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hidden="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hidden="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hidden="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hidden="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hidden="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hidden="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hidden="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hidden="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hidden="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hidden="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hidden="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hidden="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hidden="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hidden="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hidden="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hidden="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hidden="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hidden="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hidden="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hidden="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hidden="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hidden="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hidden="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hidden="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hidden="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idden="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hidden="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hidden="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hidden="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hidden="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hidden="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hidden="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hidden="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hidden="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hidden="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hidden="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hidden="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hidden="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hidden="1">
      <c r="A640" s="189" t="s">
        <v>1101</v>
      </c>
      <c r="B640" s="189" t="s">
        <v>1805</v>
      </c>
      <c r="J640" s="231" t="str">
        <f t="shared" si="22"/>
        <v>TungstenSmelter not listed</v>
      </c>
      <c r="K640" s="231" t="str">
        <f t="shared" si="23"/>
        <v>TungstenSmelter not listed</v>
      </c>
    </row>
    <row r="641" spans="1:11" hidden="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filterColumn colId="4">
      <filters>
        <filter val="CID000077"/>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157"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Hoffmann, Karsten</cp:lastModifiedBy>
  <cp:lastPrinted>2015-04-21T20:47:43Z</cp:lastPrinted>
  <dcterms:created xsi:type="dcterms:W3CDTF">2010-06-21T21:00:23Z</dcterms:created>
  <dcterms:modified xsi:type="dcterms:W3CDTF">2025-07-29T07:49:12Z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